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19440" windowHeight="7500" tabRatio="868" firstSheet="2" activeTab="3"/>
  </bookViews>
  <sheets>
    <sheet name="Raporti i Faturimit KEK" sheetId="3" state="hidden" r:id="rId1"/>
    <sheet name="2003-2007" sheetId="17" state="hidden" r:id="rId2"/>
    <sheet name="Սկիզբ" sheetId="24" r:id="rId3"/>
    <sheet name="Մուտք 1" sheetId="33" r:id="rId4"/>
    <sheet name="Մուտք 2" sheetId="21" r:id="rId5"/>
    <sheet name="Մուտք 3" sheetId="35" r:id="rId6"/>
    <sheet name="Մուտք 4" sheetId="28" r:id="rId7"/>
    <sheet name="Մուտք 5" sheetId="29" r:id="rId8"/>
    <sheet name="Մուտք 6" sheetId="30" r:id="rId9"/>
    <sheet name="Ջերմարարություն" sheetId="25" r:id="rId10"/>
    <sheet name="ԷնՀ (ՏՋ)" sheetId="20" r:id="rId11"/>
    <sheet name="ԷնՀ-ՄԷԳ (ՏՋ)" sheetId="38" r:id="rId12"/>
    <sheet name="Էներգետիկ հաշվեկշիռ (ՏՋ)" sheetId="40" r:id="rId13"/>
    <sheet name="Էներգետիկ հաշվեկշիռ (կտնհ)" sheetId="37" r:id="rId14"/>
    <sheet name="ԷՀ-ՄԷԳ (ՏՋ)" sheetId="41" r:id="rId15"/>
    <sheet name="ԷՀ-ՄԷԳ (կտնհ)" sheetId="39" r:id="rId16"/>
  </sheets>
  <externalReferences>
    <externalReference r:id="rId17"/>
    <externalReference r:id="rId18"/>
  </externalReferences>
  <definedNames>
    <definedName name="\d" localSheetId="15">#REF!</definedName>
    <definedName name="\d" localSheetId="14">#REF!</definedName>
    <definedName name="\d" localSheetId="13">#REF!</definedName>
    <definedName name="\d" localSheetId="12">#REF!</definedName>
    <definedName name="\d" localSheetId="3">#REF!</definedName>
    <definedName name="\d" localSheetId="5">#REF!</definedName>
    <definedName name="\d">#REF!</definedName>
    <definedName name="\e" localSheetId="15">#REF!</definedName>
    <definedName name="\e" localSheetId="14">#REF!</definedName>
    <definedName name="\e" localSheetId="13">#REF!</definedName>
    <definedName name="\e" localSheetId="12">#REF!</definedName>
    <definedName name="\e">#REF!</definedName>
    <definedName name="\f" localSheetId="15">#REF!</definedName>
    <definedName name="\f" localSheetId="14">#REF!</definedName>
    <definedName name="\f" localSheetId="13">#REF!</definedName>
    <definedName name="\f" localSheetId="12">#REF!</definedName>
    <definedName name="\f" localSheetId="3">#REF!</definedName>
    <definedName name="\f" localSheetId="5">#REF!</definedName>
    <definedName name="\f">#REF!</definedName>
    <definedName name="\g" localSheetId="15">#REF!</definedName>
    <definedName name="\g" localSheetId="14">#REF!</definedName>
    <definedName name="\g" localSheetId="13">#REF!</definedName>
    <definedName name="\g" localSheetId="12">#REF!</definedName>
    <definedName name="\g" localSheetId="3">#REF!</definedName>
    <definedName name="\g" localSheetId="5">#REF!</definedName>
    <definedName name="\g">#REF!</definedName>
    <definedName name="\h" localSheetId="15">#REF!</definedName>
    <definedName name="\h" localSheetId="14">#REF!</definedName>
    <definedName name="\h" localSheetId="13">#REF!</definedName>
    <definedName name="\h" localSheetId="12">#REF!</definedName>
    <definedName name="\h" localSheetId="3">#REF!</definedName>
    <definedName name="\h" localSheetId="5">#REF!</definedName>
    <definedName name="\h">#REF!</definedName>
    <definedName name="\i" localSheetId="15">#REF!</definedName>
    <definedName name="\i" localSheetId="14">#REF!</definedName>
    <definedName name="\i" localSheetId="13">#REF!</definedName>
    <definedName name="\i" localSheetId="12">#REF!</definedName>
    <definedName name="\i" localSheetId="3">#REF!</definedName>
    <definedName name="\i" localSheetId="5">#REF!</definedName>
    <definedName name="\i">#REF!</definedName>
    <definedName name="\j" localSheetId="15">#REF!</definedName>
    <definedName name="\j" localSheetId="14">#REF!</definedName>
    <definedName name="\j" localSheetId="13">#REF!</definedName>
    <definedName name="\j" localSheetId="12">#REF!</definedName>
    <definedName name="\j" localSheetId="3">#REF!</definedName>
    <definedName name="\j" localSheetId="5">#REF!</definedName>
    <definedName name="\j">#REF!</definedName>
    <definedName name="\k" localSheetId="15">#REF!</definedName>
    <definedName name="\k" localSheetId="14">#REF!</definedName>
    <definedName name="\k" localSheetId="13">#REF!</definedName>
    <definedName name="\k" localSheetId="12">#REF!</definedName>
    <definedName name="\k" localSheetId="3">#REF!</definedName>
    <definedName name="\k" localSheetId="5">#REF!</definedName>
    <definedName name="\k">#REF!</definedName>
    <definedName name="\l" localSheetId="15">#REF!</definedName>
    <definedName name="\l" localSheetId="14">#REF!</definedName>
    <definedName name="\l" localSheetId="13">#REF!</definedName>
    <definedName name="\l" localSheetId="12">#REF!</definedName>
    <definedName name="\l" localSheetId="3">#REF!</definedName>
    <definedName name="\l" localSheetId="5">#REF!</definedName>
    <definedName name="\l">#REF!</definedName>
    <definedName name="\m" localSheetId="15">#REF!</definedName>
    <definedName name="\m" localSheetId="14">#REF!</definedName>
    <definedName name="\m" localSheetId="13">#REF!</definedName>
    <definedName name="\m" localSheetId="12">#REF!</definedName>
    <definedName name="\m" localSheetId="3">#REF!</definedName>
    <definedName name="\m" localSheetId="5">#REF!</definedName>
    <definedName name="\m">#REF!</definedName>
    <definedName name="\n" localSheetId="15">#REF!</definedName>
    <definedName name="\n" localSheetId="14">#REF!</definedName>
    <definedName name="\n" localSheetId="13">#REF!</definedName>
    <definedName name="\n" localSheetId="12">#REF!</definedName>
    <definedName name="\n" localSheetId="3">#REF!</definedName>
    <definedName name="\n" localSheetId="5">#REF!</definedName>
    <definedName name="\n">#REF!</definedName>
    <definedName name="\o" localSheetId="15">#REF!</definedName>
    <definedName name="\o" localSheetId="14">#REF!</definedName>
    <definedName name="\o" localSheetId="13">#REF!</definedName>
    <definedName name="\o" localSheetId="12">#REF!</definedName>
    <definedName name="\o" localSheetId="3">#REF!</definedName>
    <definedName name="\o" localSheetId="5">#REF!</definedName>
    <definedName name="\o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3">#REF!</definedName>
    <definedName name="\p" localSheetId="5">#REF!</definedName>
    <definedName name="\p">#REF!</definedName>
    <definedName name="\q" localSheetId="15">#REF!</definedName>
    <definedName name="\q" localSheetId="14">#REF!</definedName>
    <definedName name="\q" localSheetId="13">#REF!</definedName>
    <definedName name="\q" localSheetId="12">#REF!</definedName>
    <definedName name="\q" localSheetId="3">#REF!</definedName>
    <definedName name="\q" localSheetId="5">#REF!</definedName>
    <definedName name="\q">#REF!</definedName>
    <definedName name="\x" localSheetId="15">[1]ITEMS!#REF!</definedName>
    <definedName name="\x" localSheetId="14">[1]ITEMS!#REF!</definedName>
    <definedName name="\x" localSheetId="13">[1]ITEMS!#REF!</definedName>
    <definedName name="\x" localSheetId="12">[1]ITEMS!#REF!</definedName>
    <definedName name="\x" localSheetId="3">[1]ITEMS!#REF!</definedName>
    <definedName name="\x" localSheetId="5">[1]ITEMS!#REF!</definedName>
    <definedName name="\x">[1]ITEMS!#REF!</definedName>
    <definedName name="bal" localSheetId="15">#REF!</definedName>
    <definedName name="bal" localSheetId="14">#REF!</definedName>
    <definedName name="bal" localSheetId="13">#REF!</definedName>
    <definedName name="bal" localSheetId="12">#REF!</definedName>
    <definedName name="bal">#REF!</definedName>
    <definedName name="CAPTIONS" localSheetId="15">'[2]1-7,1-8'!#REF!</definedName>
    <definedName name="CAPTIONS" localSheetId="14">'[2]1-7,1-8'!#REF!</definedName>
    <definedName name="CAPTIONS" localSheetId="13">'[2]1-7,1-8'!#REF!</definedName>
    <definedName name="CAPTIONS" localSheetId="12">'[2]1-7,1-8'!#REF!</definedName>
    <definedName name="CAPTIONS" localSheetId="3">'[2]1-7,1-8'!#REF!</definedName>
    <definedName name="CAPTIONS" localSheetId="5">'[2]1-7,1-8'!#REF!</definedName>
    <definedName name="CAPTIONS">'[2]1-7,1-8'!#REF!</definedName>
    <definedName name="CPI" localSheetId="15">'[2]1-7,1-8'!#REF!</definedName>
    <definedName name="CPI" localSheetId="14">'[2]1-7,1-8'!#REF!</definedName>
    <definedName name="CPI" localSheetId="13">'[2]1-7,1-8'!#REF!</definedName>
    <definedName name="CPI" localSheetId="12">'[2]1-7,1-8'!#REF!</definedName>
    <definedName name="CPI" localSheetId="3">'[2]1-7,1-8'!#REF!</definedName>
    <definedName name="CPI" localSheetId="5">'[2]1-7,1-8'!#REF!</definedName>
    <definedName name="CPI">'[2]1-7,1-8'!#REF!</definedName>
    <definedName name="gg" localSheetId="14">#REF!</definedName>
    <definedName name="gg">#REF!</definedName>
    <definedName name="kkl" localSheetId="15">#REF!</definedName>
    <definedName name="kkl" localSheetId="14">#REF!</definedName>
    <definedName name="kkl" localSheetId="13">#REF!</definedName>
    <definedName name="kkl" localSheetId="12">#REF!</definedName>
    <definedName name="kkl">#REF!</definedName>
    <definedName name="mmmmm2" localSheetId="15">'[2]1-7,1-8'!#REF!</definedName>
    <definedName name="mmmmm2" localSheetId="14">'[2]1-7,1-8'!#REF!</definedName>
    <definedName name="mmmmm2" localSheetId="13">'[2]1-7,1-8'!#REF!</definedName>
    <definedName name="mmmmm2" localSheetId="12">'[2]1-7,1-8'!#REF!</definedName>
    <definedName name="mmmmm2">'[2]1-7,1-8'!#REF!</definedName>
    <definedName name="new" localSheetId="15">#REF!</definedName>
    <definedName name="new" localSheetId="14">#REF!</definedName>
    <definedName name="new" localSheetId="13">#REF!</definedName>
    <definedName name="new" localSheetId="12">#REF!</definedName>
    <definedName name="new" localSheetId="3">#REF!</definedName>
    <definedName name="new" localSheetId="5">#REF!</definedName>
    <definedName name="new">#REF!</definedName>
    <definedName name="_xlnm.Print_Area" localSheetId="14">#REF!</definedName>
    <definedName name="_xlnm.Print_Area" localSheetId="13">'Էներգետիկ հաշվեկշիռ (կտնհ)'!$B$2:$AM$63</definedName>
    <definedName name="_xlnm.Print_Area" localSheetId="12">'Էներգետիկ հաշվեկշիռ (ՏՋ)'!$B$2:$AM$63</definedName>
    <definedName name="_xlnm.Print_Area" localSheetId="10">'ԷնՀ (ՏՋ)'!$B$2:$AM$63</definedName>
    <definedName name="_xlnm.Print_Area" localSheetId="3">'Մուտք 1'!$B$66:$E$111</definedName>
    <definedName name="_xlnm.Print_Area" localSheetId="6">'Մուտք 4'!$A$1:$F$14</definedName>
    <definedName name="_xlnm.Print_Area" localSheetId="7">'Մուտք 5'!$B$3:$I$56</definedName>
    <definedName name="_xlnm.Print_Area" localSheetId="2">Սկիզբ!$A$1:$G$20</definedName>
    <definedName name="_xlnm.Print_Area">#REF!</definedName>
    <definedName name="Print_Area_MI" localSheetId="15">#REF!</definedName>
    <definedName name="Print_Area_MI" localSheetId="14">#REF!</definedName>
    <definedName name="Print_Area_MI" localSheetId="13">#REF!</definedName>
    <definedName name="Print_Area_MI" localSheetId="12">#REF!</definedName>
    <definedName name="Print_Area_MI" localSheetId="3">#REF!</definedName>
    <definedName name="Print_Area_MI" localSheetId="5">#REF!</definedName>
    <definedName name="Print_Area_MI">#REF!</definedName>
    <definedName name="second" localSheetId="15">#REF!</definedName>
    <definedName name="second" localSheetId="14">#REF!</definedName>
    <definedName name="second" localSheetId="13">#REF!</definedName>
    <definedName name="second" localSheetId="12">#REF!</definedName>
    <definedName name="second">#REF!</definedName>
    <definedName name="мммм" localSheetId="15">'[2]1-7,1-8'!#REF!</definedName>
    <definedName name="мммм" localSheetId="14">'[2]1-7,1-8'!#REF!</definedName>
    <definedName name="мммм" localSheetId="13">'[2]1-7,1-8'!#REF!</definedName>
    <definedName name="мммм" localSheetId="12">'[2]1-7,1-8'!#REF!</definedName>
    <definedName name="мммм">'[2]1-7,1-8'!#REF!</definedName>
    <definedName name="ммммм2" localSheetId="15">[1]ITEMS!#REF!</definedName>
    <definedName name="ммммм2" localSheetId="14">[1]ITEMS!#REF!</definedName>
    <definedName name="ммммм2" localSheetId="13">[1]ITEMS!#REF!</definedName>
    <definedName name="ммммм2" localSheetId="12">[1]ITEMS!#REF!</definedName>
    <definedName name="ммммм2">[1]ITEMS!#REF!</definedName>
  </definedNames>
  <calcPr calcId="145621"/>
</workbook>
</file>

<file path=xl/calcChain.xml><?xml version="1.0" encoding="utf-8"?>
<calcChain xmlns="http://schemas.openxmlformats.org/spreadsheetml/2006/main">
  <c r="D142" i="35"/>
  <c r="O66" i="40" l="1"/>
  <c r="D177" i="33" l="1"/>
  <c r="D176" s="1"/>
  <c r="D197" s="1"/>
  <c r="E177"/>
  <c r="E176" s="1"/>
  <c r="E197" s="1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E191"/>
  <c r="E193"/>
  <c r="E194"/>
  <c r="D195"/>
  <c r="E195"/>
  <c r="D196"/>
  <c r="E196"/>
  <c r="D9"/>
  <c r="F197" l="1"/>
  <c r="F8" i="21" l="1"/>
  <c r="G105" i="29" l="1"/>
  <c r="F110" i="21"/>
  <c r="F28" l="1"/>
  <c r="F18"/>
  <c r="E25"/>
  <c r="H123" i="35" l="1"/>
  <c r="D123" i="33" l="1"/>
  <c r="E123"/>
  <c r="D62" i="29" l="1"/>
  <c r="L257" i="35"/>
  <c r="L260"/>
  <c r="AF7" i="39" l="1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7" i="41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59" i="38"/>
  <c r="AF60"/>
  <c r="AF58" s="1"/>
  <c r="AF36"/>
  <c r="AF37"/>
  <c r="AF38"/>
  <c r="AF39"/>
  <c r="AF40"/>
  <c r="AF41"/>
  <c r="AF42"/>
  <c r="AF43"/>
  <c r="AF44"/>
  <c r="AF45"/>
  <c r="AF46"/>
  <c r="AF47"/>
  <c r="AF48"/>
  <c r="AF50"/>
  <c r="AF51"/>
  <c r="AF49" s="1"/>
  <c r="AF34" s="1"/>
  <c r="AF52"/>
  <c r="AF53"/>
  <c r="AF55"/>
  <c r="AF54" s="1"/>
  <c r="AF56"/>
  <c r="AF57"/>
  <c r="AF35"/>
  <c r="AF33"/>
  <c r="AF32"/>
  <c r="AF26"/>
  <c r="AF27"/>
  <c r="AF28"/>
  <c r="AF29"/>
  <c r="AF30"/>
  <c r="AF31"/>
  <c r="AF25"/>
  <c r="AF17"/>
  <c r="AF16" s="1"/>
  <c r="AF18"/>
  <c r="AF19"/>
  <c r="AF20"/>
  <c r="AF21"/>
  <c r="AF22"/>
  <c r="AF23"/>
  <c r="AF24"/>
  <c r="AF14"/>
  <c r="AF12"/>
  <c r="AE8"/>
  <c r="AF8"/>
  <c r="AE9"/>
  <c r="AF9"/>
  <c r="AE10"/>
  <c r="AF10"/>
  <c r="AE11"/>
  <c r="AF11"/>
  <c r="AE8" i="20"/>
  <c r="AF8"/>
  <c r="AE9"/>
  <c r="AF9"/>
  <c r="AE10"/>
  <c r="AF10"/>
  <c r="AE11"/>
  <c r="AF11"/>
  <c r="AF7" i="38"/>
  <c r="AE7"/>
  <c r="AL35" i="20"/>
  <c r="H44" i="30"/>
  <c r="H83"/>
  <c r="H81"/>
  <c r="AF7" i="37"/>
  <c r="AF8"/>
  <c r="AF9"/>
  <c r="AF10"/>
  <c r="AF11"/>
  <c r="AF13"/>
  <c r="AF14"/>
  <c r="AF15"/>
  <c r="AF16"/>
  <c r="AF17"/>
  <c r="AF18"/>
  <c r="AF19"/>
  <c r="AF20"/>
  <c r="AF21"/>
  <c r="AF22"/>
  <c r="AF24"/>
  <c r="AF25"/>
  <c r="AF26"/>
  <c r="AF28"/>
  <c r="AF29"/>
  <c r="AF30"/>
  <c r="AF31"/>
  <c r="AF32"/>
  <c r="AF33"/>
  <c r="AF34"/>
  <c r="AF35"/>
  <c r="AF37"/>
  <c r="AF38"/>
  <c r="AF39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1"/>
  <c r="AF7" i="40"/>
  <c r="AF8"/>
  <c r="AF9"/>
  <c r="AF10"/>
  <c r="AF11"/>
  <c r="AF13"/>
  <c r="AF14"/>
  <c r="AF15"/>
  <c r="AF16"/>
  <c r="AF17"/>
  <c r="AF18"/>
  <c r="AF19"/>
  <c r="AF20"/>
  <c r="AF21"/>
  <c r="AF22"/>
  <c r="AF24"/>
  <c r="AF25"/>
  <c r="AF26"/>
  <c r="AF28"/>
  <c r="AF29"/>
  <c r="AF30"/>
  <c r="AF31"/>
  <c r="AF32"/>
  <c r="AF33"/>
  <c r="AF34"/>
  <c r="AF35"/>
  <c r="AF37"/>
  <c r="AF38"/>
  <c r="AF39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1"/>
  <c r="AE8"/>
  <c r="AE9"/>
  <c r="AE10"/>
  <c r="AE11"/>
  <c r="AE43" i="20"/>
  <c r="AF43"/>
  <c r="AE44"/>
  <c r="AF44"/>
  <c r="AE45"/>
  <c r="AF45"/>
  <c r="AE46"/>
  <c r="AF46"/>
  <c r="AE47"/>
  <c r="AF47"/>
  <c r="AE48"/>
  <c r="AF48"/>
  <c r="AE49"/>
  <c r="AF49"/>
  <c r="AE50"/>
  <c r="AF50"/>
  <c r="AE51"/>
  <c r="AF51"/>
  <c r="AE52"/>
  <c r="AF52"/>
  <c r="AE53"/>
  <c r="AF53"/>
  <c r="AE54"/>
  <c r="AF54"/>
  <c r="AE55"/>
  <c r="AF55"/>
  <c r="AE56"/>
  <c r="AF56"/>
  <c r="AE57"/>
  <c r="AF57"/>
  <c r="AE58"/>
  <c r="AF58"/>
  <c r="AE59"/>
  <c r="AF59"/>
  <c r="AE60"/>
  <c r="AF60"/>
  <c r="AF60" i="37" s="1"/>
  <c r="AE61" i="20"/>
  <c r="AF61"/>
  <c r="AE62"/>
  <c r="AF62"/>
  <c r="AF62" i="37" s="1"/>
  <c r="AF42" i="20"/>
  <c r="AE42"/>
  <c r="AF41"/>
  <c r="AE41"/>
  <c r="AE39"/>
  <c r="AF39"/>
  <c r="AF38"/>
  <c r="AE38"/>
  <c r="AF37"/>
  <c r="AG36"/>
  <c r="AF35"/>
  <c r="AE35"/>
  <c r="AE30"/>
  <c r="AF30"/>
  <c r="AE31"/>
  <c r="AF31"/>
  <c r="AE32"/>
  <c r="AF32"/>
  <c r="AE33"/>
  <c r="AF33"/>
  <c r="AE34"/>
  <c r="AF34"/>
  <c r="AF29"/>
  <c r="AE29"/>
  <c r="AF28"/>
  <c r="AE28"/>
  <c r="AE25"/>
  <c r="AF25"/>
  <c r="AE26"/>
  <c r="AF26"/>
  <c r="AE27"/>
  <c r="AF27"/>
  <c r="AF27" i="37" s="1"/>
  <c r="AF24" i="20"/>
  <c r="AE24"/>
  <c r="AF23"/>
  <c r="AF23" i="37" s="1"/>
  <c r="AE23" i="20"/>
  <c r="AE20"/>
  <c r="AF20"/>
  <c r="AE21"/>
  <c r="AF21"/>
  <c r="AE22"/>
  <c r="AF22"/>
  <c r="AF19"/>
  <c r="AE19"/>
  <c r="AF18"/>
  <c r="AE18"/>
  <c r="AE15"/>
  <c r="AF15"/>
  <c r="AE16"/>
  <c r="AF16"/>
  <c r="AE17"/>
  <c r="AF17"/>
  <c r="AF14"/>
  <c r="AE14"/>
  <c r="AF13"/>
  <c r="AF12"/>
  <c r="AF12" i="37" s="1"/>
  <c r="AF7" i="20"/>
  <c r="AE7"/>
  <c r="AB33"/>
  <c r="AH16" i="39"/>
  <c r="AF12" i="40" l="1"/>
  <c r="AF27"/>
  <c r="AF23"/>
  <c r="AF36" i="20"/>
  <c r="AF62" i="40"/>
  <c r="AF60"/>
  <c r="AF40" i="20"/>
  <c r="AF36" i="40" l="1"/>
  <c r="AF36" i="37"/>
  <c r="AF40"/>
  <c r="AF40" i="40"/>
  <c r="AF63" i="20"/>
  <c r="AF63" i="40" l="1"/>
  <c r="AF63" i="37"/>
  <c r="AL10" l="1"/>
  <c r="AK10"/>
  <c r="AL10" i="40"/>
  <c r="AK10"/>
  <c r="AL10" i="41"/>
  <c r="AK10"/>
  <c r="AL9"/>
  <c r="AK9"/>
  <c r="AH16"/>
  <c r="AM13"/>
  <c r="AL13"/>
  <c r="AK13"/>
  <c r="AJ13"/>
  <c r="AI13"/>
  <c r="AH13"/>
  <c r="AG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L11"/>
  <c r="AK11"/>
  <c r="AL8"/>
  <c r="AK8"/>
  <c r="AL7"/>
  <c r="AK35" i="37"/>
  <c r="AL34"/>
  <c r="AK34"/>
  <c r="AM33"/>
  <c r="AL33"/>
  <c r="AK33"/>
  <c r="AJ33"/>
  <c r="AI33"/>
  <c r="AE33"/>
  <c r="AD33"/>
  <c r="AC33"/>
  <c r="AL32"/>
  <c r="AK32"/>
  <c r="AL31"/>
  <c r="AK31"/>
  <c r="AK30"/>
  <c r="AL29"/>
  <c r="AK29"/>
  <c r="AK28"/>
  <c r="AL17"/>
  <c r="AK17"/>
  <c r="AL16"/>
  <c r="AK16"/>
  <c r="AL15"/>
  <c r="AK15"/>
  <c r="AL14"/>
  <c r="AL9"/>
  <c r="AK9"/>
  <c r="AK35" i="40"/>
  <c r="AL34"/>
  <c r="AK34"/>
  <c r="AM33"/>
  <c r="AL33"/>
  <c r="AK33"/>
  <c r="AJ33"/>
  <c r="AI33"/>
  <c r="AE33"/>
  <c r="AD33"/>
  <c r="AC33"/>
  <c r="AL32"/>
  <c r="AK32"/>
  <c r="AL31"/>
  <c r="AK31"/>
  <c r="AK30"/>
  <c r="AL29"/>
  <c r="AK29"/>
  <c r="AK28"/>
  <c r="AL17"/>
  <c r="AK17"/>
  <c r="AL16"/>
  <c r="AK16"/>
  <c r="AL15"/>
  <c r="AK15"/>
  <c r="AL14"/>
  <c r="N210" i="35"/>
  <c r="AL9" i="40"/>
  <c r="AK9"/>
  <c r="AL12" i="38" l="1"/>
  <c r="AL12" i="41" s="1"/>
  <c r="AL12" i="20"/>
  <c r="E208" i="35"/>
  <c r="I212"/>
  <c r="J212"/>
  <c r="K212"/>
  <c r="L212"/>
  <c r="M212"/>
  <c r="N212"/>
  <c r="O212"/>
  <c r="P212"/>
  <c r="Q212"/>
  <c r="R212"/>
  <c r="E209"/>
  <c r="AC8" i="20" l="1"/>
  <c r="AD8"/>
  <c r="AG8"/>
  <c r="AH8"/>
  <c r="AJ8"/>
  <c r="AC9"/>
  <c r="AD9"/>
  <c r="AG9"/>
  <c r="AH9"/>
  <c r="AI9"/>
  <c r="AB9" s="1"/>
  <c r="AJ9"/>
  <c r="AC10"/>
  <c r="AD10"/>
  <c r="AG10"/>
  <c r="AH10"/>
  <c r="AJ10"/>
  <c r="AC11"/>
  <c r="AD11"/>
  <c r="AG11"/>
  <c r="AH11"/>
  <c r="AI11"/>
  <c r="AB11" s="1"/>
  <c r="AJ11"/>
  <c r="O8"/>
  <c r="P8"/>
  <c r="Q8"/>
  <c r="R8"/>
  <c r="S8"/>
  <c r="T8"/>
  <c r="U8"/>
  <c r="V8"/>
  <c r="W8"/>
  <c r="X8"/>
  <c r="Y8"/>
  <c r="Z8"/>
  <c r="O9"/>
  <c r="P9"/>
  <c r="Q9"/>
  <c r="R9"/>
  <c r="S9"/>
  <c r="T9"/>
  <c r="U9"/>
  <c r="V9"/>
  <c r="W9"/>
  <c r="X9"/>
  <c r="Y9"/>
  <c r="Z9"/>
  <c r="O10"/>
  <c r="P10"/>
  <c r="Q10"/>
  <c r="R10"/>
  <c r="S10"/>
  <c r="T10"/>
  <c r="U10"/>
  <c r="V10"/>
  <c r="W10"/>
  <c r="X10"/>
  <c r="Y10"/>
  <c r="Z10"/>
  <c r="O11"/>
  <c r="P11"/>
  <c r="Q11"/>
  <c r="R11"/>
  <c r="S11"/>
  <c r="T11"/>
  <c r="U11"/>
  <c r="V11"/>
  <c r="W11"/>
  <c r="X11"/>
  <c r="Y11"/>
  <c r="Z11"/>
  <c r="H8"/>
  <c r="I8"/>
  <c r="J8"/>
  <c r="K8"/>
  <c r="L8"/>
  <c r="M8"/>
  <c r="H9"/>
  <c r="I9"/>
  <c r="J9"/>
  <c r="K9"/>
  <c r="L9"/>
  <c r="M9"/>
  <c r="H10"/>
  <c r="I10"/>
  <c r="J10"/>
  <c r="K10"/>
  <c r="L10"/>
  <c r="M10"/>
  <c r="H11"/>
  <c r="I11"/>
  <c r="J11"/>
  <c r="K11"/>
  <c r="L11"/>
  <c r="M11"/>
  <c r="AC8" i="38"/>
  <c r="AC8" i="41" s="1"/>
  <c r="AD8" i="38"/>
  <c r="AD8" i="41" s="1"/>
  <c r="AE8"/>
  <c r="AG8" i="38"/>
  <c r="AG8" i="41" s="1"/>
  <c r="AH8" i="38"/>
  <c r="AH8" i="41" s="1"/>
  <c r="AJ8" i="38"/>
  <c r="AJ8" i="41" s="1"/>
  <c r="AC9" i="38"/>
  <c r="AC9" i="41" s="1"/>
  <c r="AD9" i="38"/>
  <c r="AD9" i="41" s="1"/>
  <c r="AE9"/>
  <c r="AG9" i="38"/>
  <c r="AG9" i="41" s="1"/>
  <c r="AH9" i="38"/>
  <c r="AH9" i="41" s="1"/>
  <c r="AI9" i="38"/>
  <c r="AI9" i="41" s="1"/>
  <c r="AJ9" i="38"/>
  <c r="AJ9" i="41" s="1"/>
  <c r="AC10" i="38"/>
  <c r="AC10" i="41" s="1"/>
  <c r="AD10" i="38"/>
  <c r="AD10" i="41" s="1"/>
  <c r="AE10"/>
  <c r="AG10" i="38"/>
  <c r="AG10" i="41" s="1"/>
  <c r="AH10" i="38"/>
  <c r="AH10" i="41" s="1"/>
  <c r="AJ10" i="38"/>
  <c r="AJ10" i="41" s="1"/>
  <c r="AC11" i="38"/>
  <c r="AC11" i="41" s="1"/>
  <c r="AD11" i="38"/>
  <c r="AD11" i="41" s="1"/>
  <c r="AE11"/>
  <c r="AG11" i="38"/>
  <c r="AG11" i="41" s="1"/>
  <c r="AH11" i="38"/>
  <c r="AH11" i="41" s="1"/>
  <c r="AI11" i="38"/>
  <c r="AI11" i="41" s="1"/>
  <c r="AJ11" i="38"/>
  <c r="AJ11" i="41" s="1"/>
  <c r="H8" i="38"/>
  <c r="H8" i="41" s="1"/>
  <c r="I8" i="38"/>
  <c r="I8" i="41" s="1"/>
  <c r="J8" i="38"/>
  <c r="J8" i="41" s="1"/>
  <c r="K8" i="38"/>
  <c r="K8" i="41" s="1"/>
  <c r="L8" i="38"/>
  <c r="L8" i="41" s="1"/>
  <c r="M8" i="38"/>
  <c r="M8" i="41" s="1"/>
  <c r="H9" i="38"/>
  <c r="H9" i="41" s="1"/>
  <c r="I9" i="38"/>
  <c r="I9" i="41" s="1"/>
  <c r="J9" i="38"/>
  <c r="J9" i="41" s="1"/>
  <c r="K9" i="38"/>
  <c r="K9" i="41" s="1"/>
  <c r="L9" i="38"/>
  <c r="L9" i="41" s="1"/>
  <c r="M9" i="38"/>
  <c r="M9" i="41" s="1"/>
  <c r="H10" i="38"/>
  <c r="H10" i="41" s="1"/>
  <c r="I10" i="38"/>
  <c r="I10" i="41" s="1"/>
  <c r="J10" i="38"/>
  <c r="J10" i="41" s="1"/>
  <c r="K10" i="38"/>
  <c r="K10" i="41" s="1"/>
  <c r="L10" i="38"/>
  <c r="L10" i="41" s="1"/>
  <c r="M10" i="38"/>
  <c r="M10" i="41" s="1"/>
  <c r="H11" i="38"/>
  <c r="H11" i="41" s="1"/>
  <c r="I11" i="38"/>
  <c r="I11" i="41" s="1"/>
  <c r="J11" i="38"/>
  <c r="J11" i="41" s="1"/>
  <c r="K11" i="38"/>
  <c r="K11" i="41" s="1"/>
  <c r="L11" i="38"/>
  <c r="L11" i="41" s="1"/>
  <c r="M11" i="38"/>
  <c r="M11" i="41" s="1"/>
  <c r="D60" i="28"/>
  <c r="M10" i="40" l="1"/>
  <c r="M10" i="37"/>
  <c r="K10" i="40"/>
  <c r="K10" i="37"/>
  <c r="I10" i="40"/>
  <c r="I10" i="37"/>
  <c r="M9"/>
  <c r="M9" i="40"/>
  <c r="K9" i="37"/>
  <c r="K9" i="40"/>
  <c r="I9" i="37"/>
  <c r="I9" i="40"/>
  <c r="Z10" i="37"/>
  <c r="Z10" i="40"/>
  <c r="X10" i="37"/>
  <c r="X10" i="40"/>
  <c r="V10" i="37"/>
  <c r="V10" i="40"/>
  <c r="T10" i="37"/>
  <c r="T10" i="40"/>
  <c r="R10" i="37"/>
  <c r="R10" i="40"/>
  <c r="P10" i="37"/>
  <c r="P10" i="40"/>
  <c r="Z9" i="37"/>
  <c r="Z9" i="40"/>
  <c r="X9" i="37"/>
  <c r="X9" i="40"/>
  <c r="V9" i="37"/>
  <c r="V9" i="40"/>
  <c r="T9" i="37"/>
  <c r="T9" i="40"/>
  <c r="R9" i="37"/>
  <c r="R9" i="40"/>
  <c r="P9" i="37"/>
  <c r="P9" i="40"/>
  <c r="AG10" i="37"/>
  <c r="AG10" i="40"/>
  <c r="AD10" i="37"/>
  <c r="AD10" i="40"/>
  <c r="AJ9" i="37"/>
  <c r="AJ9" i="40"/>
  <c r="AH9" i="37"/>
  <c r="AH9" i="40"/>
  <c r="AE9" i="37"/>
  <c r="AC9"/>
  <c r="AC9" i="40"/>
  <c r="L10" i="37"/>
  <c r="L10" i="40"/>
  <c r="J10" i="37"/>
  <c r="J10" i="40"/>
  <c r="H10" i="37"/>
  <c r="H10" i="40"/>
  <c r="L9" i="37"/>
  <c r="L9" i="40"/>
  <c r="J9" i="37"/>
  <c r="J9" i="40"/>
  <c r="H9" i="37"/>
  <c r="H9" i="40"/>
  <c r="Y10"/>
  <c r="Y10" i="37"/>
  <c r="W10" i="40"/>
  <c r="W10" i="37"/>
  <c r="U10" i="40"/>
  <c r="U10" i="37"/>
  <c r="S10" i="40"/>
  <c r="S10" i="37"/>
  <c r="Q10" i="40"/>
  <c r="Q10" i="37"/>
  <c r="O10" i="40"/>
  <c r="O10" i="37"/>
  <c r="Y9"/>
  <c r="Y9" i="40"/>
  <c r="W9"/>
  <c r="W9" i="37"/>
  <c r="U9"/>
  <c r="U9" i="40"/>
  <c r="S9" i="37"/>
  <c r="S9" i="40"/>
  <c r="Q9" i="37"/>
  <c r="Q9" i="40"/>
  <c r="O9" i="37"/>
  <c r="O9" i="40"/>
  <c r="AJ10"/>
  <c r="AJ10" i="37"/>
  <c r="AH10" i="40"/>
  <c r="AH10" i="37"/>
  <c r="AE10"/>
  <c r="AC10" i="40"/>
  <c r="AC10" i="37"/>
  <c r="AI9"/>
  <c r="AI9" i="40"/>
  <c r="AG9" i="37"/>
  <c r="AG9" i="40"/>
  <c r="AD9" i="37"/>
  <c r="AD9" i="40"/>
  <c r="F105" i="21" l="1"/>
  <c r="D8" i="25"/>
  <c r="I209" i="35"/>
  <c r="E141"/>
  <c r="G209"/>
  <c r="D165"/>
  <c r="E165" s="1"/>
  <c r="AL30" i="20" l="1"/>
  <c r="AL30" i="37" l="1"/>
  <c r="AL30" i="40"/>
  <c r="H74" i="29"/>
  <c r="H58" i="28"/>
  <c r="H56"/>
  <c r="AI8" i="20" l="1"/>
  <c r="AB8" s="1"/>
  <c r="AI8" i="38"/>
  <c r="AI8" i="41" s="1"/>
  <c r="D143" i="35"/>
  <c r="O8" i="40" l="1"/>
  <c r="P8"/>
  <c r="Q8"/>
  <c r="R8"/>
  <c r="S8"/>
  <c r="T8"/>
  <c r="U8"/>
  <c r="V8"/>
  <c r="W8"/>
  <c r="X8"/>
  <c r="Y8"/>
  <c r="Z8"/>
  <c r="AK8"/>
  <c r="AL8"/>
  <c r="O11"/>
  <c r="P11"/>
  <c r="Q11"/>
  <c r="R11"/>
  <c r="S11"/>
  <c r="T11"/>
  <c r="U11"/>
  <c r="V11"/>
  <c r="W11"/>
  <c r="X11"/>
  <c r="Y11"/>
  <c r="Z11"/>
  <c r="AK11"/>
  <c r="AL11"/>
  <c r="Q18"/>
  <c r="R18"/>
  <c r="T18"/>
  <c r="U18"/>
  <c r="V18"/>
  <c r="W18"/>
  <c r="AK19"/>
  <c r="AL19"/>
  <c r="AK20"/>
  <c r="AL20"/>
  <c r="AK21"/>
  <c r="AK22"/>
  <c r="AL22"/>
  <c r="AK23"/>
  <c r="AK24"/>
  <c r="AL24"/>
  <c r="AK25"/>
  <c r="AL25"/>
  <c r="AK26"/>
  <c r="AL26"/>
  <c r="AK27"/>
  <c r="AK38"/>
  <c r="AL38"/>
  <c r="AK39"/>
  <c r="AL39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6"/>
  <c r="AL56"/>
  <c r="AK57"/>
  <c r="AL57"/>
  <c r="AK58"/>
  <c r="AL58"/>
  <c r="AK59"/>
  <c r="AL59"/>
  <c r="AK60"/>
  <c r="AK61"/>
  <c r="AL61"/>
  <c r="AK62"/>
  <c r="AL7"/>
  <c r="AK8" i="39"/>
  <c r="AL8"/>
  <c r="AG9"/>
  <c r="AK9"/>
  <c r="AL9"/>
  <c r="AG10"/>
  <c r="AH10"/>
  <c r="AK10"/>
  <c r="AL10"/>
  <c r="AG11"/>
  <c r="AH11"/>
  <c r="AI11"/>
  <c r="AK11"/>
  <c r="AL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G13"/>
  <c r="AH13"/>
  <c r="AI13"/>
  <c r="AJ13"/>
  <c r="AK13"/>
  <c r="AL13"/>
  <c r="AM13"/>
  <c r="AL7"/>
  <c r="AM25" i="38" l="1"/>
  <c r="AM28" i="20"/>
  <c r="F167" i="33"/>
  <c r="F169"/>
  <c r="F166"/>
  <c r="F165"/>
  <c r="F193"/>
  <c r="F194"/>
  <c r="F191"/>
  <c r="F190"/>
  <c r="AM55" i="20"/>
  <c r="AM55" i="40" s="1"/>
  <c r="AM28" i="37" l="1"/>
  <c r="AM28" i="40"/>
  <c r="AM25" i="39"/>
  <c r="AM25" i="41"/>
  <c r="AL24" i="38"/>
  <c r="AL22"/>
  <c r="AL20"/>
  <c r="AL19"/>
  <c r="AL18"/>
  <c r="AL17"/>
  <c r="AL22" i="39" l="1"/>
  <c r="AL22" i="41"/>
  <c r="AL17" i="39"/>
  <c r="AL17" i="41"/>
  <c r="AL19" i="39"/>
  <c r="AL19" i="41"/>
  <c r="AL18" i="39"/>
  <c r="AL18" i="41"/>
  <c r="AL20" i="39"/>
  <c r="AL20" i="41"/>
  <c r="AL24" i="39"/>
  <c r="AL24" i="41"/>
  <c r="AK7" i="38"/>
  <c r="AL60"/>
  <c r="AL60" i="41" s="1"/>
  <c r="AL59" i="38"/>
  <c r="AL59" i="41" s="1"/>
  <c r="AK60" i="38"/>
  <c r="AK60" i="41" s="1"/>
  <c r="AK59" i="38"/>
  <c r="AK59" i="41" s="1"/>
  <c r="AK56" i="38"/>
  <c r="AL56"/>
  <c r="AK57"/>
  <c r="AK55"/>
  <c r="AK51"/>
  <c r="AK51" i="41" s="1"/>
  <c r="AL51" i="38"/>
  <c r="AL51" i="41" s="1"/>
  <c r="AK52" i="38"/>
  <c r="AK52" i="41" s="1"/>
  <c r="AL52" i="38"/>
  <c r="AL52" i="41" s="1"/>
  <c r="AK53" i="38"/>
  <c r="AK53" i="41" s="1"/>
  <c r="AL53" i="38"/>
  <c r="AL53" i="41" s="1"/>
  <c r="AL50" i="38"/>
  <c r="AL50" i="41" s="1"/>
  <c r="AK50" i="38"/>
  <c r="AK50" i="41" s="1"/>
  <c r="AK37" i="38"/>
  <c r="AK37" i="41" s="1"/>
  <c r="AL37" i="38"/>
  <c r="AL37" i="41" s="1"/>
  <c r="AK38" i="38"/>
  <c r="AK38" i="41" s="1"/>
  <c r="AL38" i="38"/>
  <c r="AL38" i="41" s="1"/>
  <c r="AK39" i="38"/>
  <c r="AK39" i="41" s="1"/>
  <c r="AL39" i="38"/>
  <c r="AL39" i="41" s="1"/>
  <c r="AK40" i="38"/>
  <c r="AK40" i="41" s="1"/>
  <c r="AL40" i="38"/>
  <c r="AL40" i="41" s="1"/>
  <c r="AK41" i="38"/>
  <c r="AK41" i="41" s="1"/>
  <c r="AL41" i="38"/>
  <c r="AL41" i="41" s="1"/>
  <c r="AK42" i="38"/>
  <c r="AK42" i="41" s="1"/>
  <c r="AL42" i="38"/>
  <c r="AL42" i="41" s="1"/>
  <c r="AK43" i="38"/>
  <c r="AK43" i="41" s="1"/>
  <c r="AL43" i="38"/>
  <c r="AL43" i="41" s="1"/>
  <c r="AK44" i="38"/>
  <c r="AK44" i="41" s="1"/>
  <c r="AL44" i="38"/>
  <c r="AL44" i="41" s="1"/>
  <c r="AK45" i="38"/>
  <c r="AK45" i="41" s="1"/>
  <c r="AL45" i="38"/>
  <c r="AL45" i="41" s="1"/>
  <c r="AK46" i="38"/>
  <c r="AK46" i="41" s="1"/>
  <c r="AL46" i="38"/>
  <c r="AL46" i="41" s="1"/>
  <c r="AK47" i="38"/>
  <c r="AK47" i="41" s="1"/>
  <c r="AL47" i="38"/>
  <c r="AL47" i="41" s="1"/>
  <c r="AK48" i="38"/>
  <c r="AK48" i="41" s="1"/>
  <c r="AL48" i="38"/>
  <c r="AL48" i="41" s="1"/>
  <c r="AL36" i="38"/>
  <c r="AL36" i="41" s="1"/>
  <c r="AK36" i="38"/>
  <c r="AK36" i="41" s="1"/>
  <c r="AK32" i="38"/>
  <c r="AM30"/>
  <c r="AK28"/>
  <c r="AL28"/>
  <c r="AK29"/>
  <c r="AL29"/>
  <c r="AK30"/>
  <c r="AL30"/>
  <c r="AK31"/>
  <c r="AL31"/>
  <c r="AK26"/>
  <c r="AL26"/>
  <c r="AK27"/>
  <c r="AC30"/>
  <c r="AD30"/>
  <c r="AE30"/>
  <c r="AI30"/>
  <c r="AJ30"/>
  <c r="G30"/>
  <c r="AK7" i="41" l="1"/>
  <c r="AK12" i="38"/>
  <c r="AK12" i="41" s="1"/>
  <c r="G30" i="39"/>
  <c r="G30" i="41"/>
  <c r="AJ30" i="39"/>
  <c r="AJ30" i="41"/>
  <c r="AE30" i="39"/>
  <c r="AE30" i="41"/>
  <c r="AC30" i="39"/>
  <c r="AC30" i="41"/>
  <c r="AL26" i="39"/>
  <c r="AL26" i="41"/>
  <c r="AL31" i="39"/>
  <c r="AL31" i="41"/>
  <c r="AL30" i="39"/>
  <c r="AL30" i="41"/>
  <c r="AL29" i="39"/>
  <c r="AL29" i="41"/>
  <c r="AL28" i="39"/>
  <c r="AL28" i="41"/>
  <c r="AM30" i="39"/>
  <c r="AM30" i="41"/>
  <c r="AK32" i="39"/>
  <c r="AK32" i="41"/>
  <c r="AK57" i="39"/>
  <c r="AK57" i="41"/>
  <c r="AK56" i="39"/>
  <c r="AK56" i="41"/>
  <c r="AI30" i="39"/>
  <c r="AI30" i="41"/>
  <c r="AD30" i="39"/>
  <c r="AD30" i="41"/>
  <c r="AK27" i="39"/>
  <c r="AK27" i="41"/>
  <c r="AK26" i="39"/>
  <c r="AK26" i="41"/>
  <c r="AK31" i="39"/>
  <c r="AK31" i="41"/>
  <c r="AK30" i="39"/>
  <c r="AK30" i="41"/>
  <c r="AK29" i="39"/>
  <c r="AK29" i="41"/>
  <c r="AK28" i="39"/>
  <c r="AK28" i="41"/>
  <c r="AK55" i="39"/>
  <c r="AK55" i="41"/>
  <c r="AL56" i="39"/>
  <c r="AL56" i="41"/>
  <c r="AK60" i="39"/>
  <c r="AK59"/>
  <c r="AL59"/>
  <c r="AK7"/>
  <c r="AK50"/>
  <c r="AL53"/>
  <c r="AL52"/>
  <c r="AL51"/>
  <c r="AL50"/>
  <c r="AK53"/>
  <c r="AK52"/>
  <c r="AK51"/>
  <c r="AL36"/>
  <c r="AK48"/>
  <c r="AL47"/>
  <c r="AK46"/>
  <c r="AL45"/>
  <c r="AK44"/>
  <c r="AL43"/>
  <c r="AK42"/>
  <c r="AL41"/>
  <c r="AK40"/>
  <c r="AL39"/>
  <c r="AK38"/>
  <c r="AL37"/>
  <c r="AK36"/>
  <c r="AL48"/>
  <c r="AK47"/>
  <c r="AL46"/>
  <c r="AK45"/>
  <c r="AL44"/>
  <c r="AK43"/>
  <c r="AL42"/>
  <c r="AK41"/>
  <c r="AL40"/>
  <c r="AK39"/>
  <c r="AL38"/>
  <c r="AK37"/>
  <c r="AL12"/>
  <c r="AL58" i="38"/>
  <c r="AL58" i="41" s="1"/>
  <c r="AL60" i="39"/>
  <c r="AK54" i="38"/>
  <c r="AK54" i="41" s="1"/>
  <c r="AL35" i="38"/>
  <c r="AL35" i="41" s="1"/>
  <c r="AK25" i="38"/>
  <c r="AL49"/>
  <c r="AL49" i="41" s="1"/>
  <c r="AK49" i="38"/>
  <c r="AK49" i="41" s="1"/>
  <c r="AK35" i="38"/>
  <c r="AK35" i="41" s="1"/>
  <c r="AK58" i="38"/>
  <c r="AK58" i="41" s="1"/>
  <c r="AK25" i="39" l="1"/>
  <c r="AK25" i="41"/>
  <c r="AL49" i="39"/>
  <c r="AK49"/>
  <c r="AL35"/>
  <c r="AK54"/>
  <c r="AK35"/>
  <c r="AK58"/>
  <c r="AL58"/>
  <c r="AK34" i="38"/>
  <c r="AK34" i="41" s="1"/>
  <c r="AK34" i="39" l="1"/>
  <c r="G32" i="38"/>
  <c r="AK23"/>
  <c r="AK24"/>
  <c r="AK22"/>
  <c r="AK19"/>
  <c r="AK20"/>
  <c r="AK21"/>
  <c r="AK18"/>
  <c r="Z16"/>
  <c r="Y16"/>
  <c r="X16"/>
  <c r="W16"/>
  <c r="V16"/>
  <c r="U16"/>
  <c r="T16"/>
  <c r="S16"/>
  <c r="R16"/>
  <c r="Q16"/>
  <c r="P16"/>
  <c r="O16"/>
  <c r="G17"/>
  <c r="K19" i="20"/>
  <c r="K19" i="40" s="1"/>
  <c r="I19" i="20"/>
  <c r="I19" i="40" s="1"/>
  <c r="F13" i="38"/>
  <c r="AM9"/>
  <c r="AM9" i="41" s="1"/>
  <c r="AM11" i="38"/>
  <c r="AM11" i="41" s="1"/>
  <c r="AM7" i="38"/>
  <c r="AK7" i="20"/>
  <c r="AJ7" i="38"/>
  <c r="AH7"/>
  <c r="AH7" i="20"/>
  <c r="W8" i="38"/>
  <c r="W9"/>
  <c r="W9" i="41" s="1"/>
  <c r="W10" i="38"/>
  <c r="W10" i="41" s="1"/>
  <c r="W11" i="38"/>
  <c r="W7"/>
  <c r="W7" i="20"/>
  <c r="O8" i="38"/>
  <c r="P8"/>
  <c r="Q8"/>
  <c r="R8"/>
  <c r="S8"/>
  <c r="T8"/>
  <c r="U8"/>
  <c r="V8"/>
  <c r="X8"/>
  <c r="Y8"/>
  <c r="Z8"/>
  <c r="O9"/>
  <c r="P9"/>
  <c r="Q9"/>
  <c r="Q9" i="41" s="1"/>
  <c r="R9" i="38"/>
  <c r="S9"/>
  <c r="T9"/>
  <c r="U9"/>
  <c r="V9"/>
  <c r="X9"/>
  <c r="Y9"/>
  <c r="Z9"/>
  <c r="O10"/>
  <c r="P10"/>
  <c r="Q10"/>
  <c r="R10"/>
  <c r="S10"/>
  <c r="T10"/>
  <c r="U10"/>
  <c r="V10"/>
  <c r="X10"/>
  <c r="Y10"/>
  <c r="Z10"/>
  <c r="O11"/>
  <c r="P11"/>
  <c r="Q11"/>
  <c r="R11"/>
  <c r="S11"/>
  <c r="T11"/>
  <c r="U11"/>
  <c r="V11"/>
  <c r="X11"/>
  <c r="Y11"/>
  <c r="Z11"/>
  <c r="Z7"/>
  <c r="Y7"/>
  <c r="X7"/>
  <c r="V7"/>
  <c r="U7"/>
  <c r="T7"/>
  <c r="S7"/>
  <c r="R7"/>
  <c r="Q7"/>
  <c r="P7"/>
  <c r="O7"/>
  <c r="M7"/>
  <c r="O7" i="41" l="1"/>
  <c r="O12" i="38"/>
  <c r="O12" i="41" s="1"/>
  <c r="O7" i="39"/>
  <c r="Q7" i="41"/>
  <c r="Q12" i="38"/>
  <c r="Q12" i="41" s="1"/>
  <c r="Q7" i="39"/>
  <c r="S7" i="41"/>
  <c r="S12" i="38"/>
  <c r="S12" i="41" s="1"/>
  <c r="S7" i="39"/>
  <c r="U7" i="41"/>
  <c r="U12" i="38"/>
  <c r="U12" i="41" s="1"/>
  <c r="U7" i="39"/>
  <c r="X7" i="41"/>
  <c r="X12" i="38"/>
  <c r="X12" i="41" s="1"/>
  <c r="X7" i="39"/>
  <c r="Z7" i="41"/>
  <c r="Z12" i="38"/>
  <c r="Z12" i="41" s="1"/>
  <c r="Z7" i="39"/>
  <c r="Y11" i="41"/>
  <c r="Y11" i="39"/>
  <c r="V11" i="41"/>
  <c r="V11" i="39"/>
  <c r="T11" i="41"/>
  <c r="T11" i="39"/>
  <c r="R11" i="41"/>
  <c r="R11" i="39"/>
  <c r="P11" i="41"/>
  <c r="P11" i="39"/>
  <c r="Z10" i="41"/>
  <c r="Z10" i="39"/>
  <c r="X10" i="41"/>
  <c r="X10" i="39"/>
  <c r="U10" i="41"/>
  <c r="U10" i="39"/>
  <c r="S10" i="41"/>
  <c r="S10" i="39"/>
  <c r="Q10" i="41"/>
  <c r="Q10" i="39"/>
  <c r="O10" i="41"/>
  <c r="O10" i="39"/>
  <c r="Y9" i="41"/>
  <c r="Y9" i="39"/>
  <c r="V9" i="41"/>
  <c r="V9" i="39"/>
  <c r="T9" i="41"/>
  <c r="T9" i="39"/>
  <c r="R9" i="41"/>
  <c r="R9" i="39"/>
  <c r="P9" i="41"/>
  <c r="P9" i="39"/>
  <c r="Z8" i="41"/>
  <c r="Z8" i="39"/>
  <c r="X8" i="41"/>
  <c r="X8" i="39"/>
  <c r="U8" i="41"/>
  <c r="U8" i="39"/>
  <c r="S8" i="41"/>
  <c r="S8" i="39"/>
  <c r="Q8" i="41"/>
  <c r="Q8" i="39"/>
  <c r="O8" i="41"/>
  <c r="O8" i="39"/>
  <c r="W7" i="41"/>
  <c r="W7" i="39"/>
  <c r="W8" i="41"/>
  <c r="W8" i="39"/>
  <c r="AH7" i="41"/>
  <c r="AH12" i="38"/>
  <c r="AH12" i="41" s="1"/>
  <c r="O16" i="39"/>
  <c r="O16" i="41"/>
  <c r="Q16" i="39"/>
  <c r="Q16" i="41"/>
  <c r="S16" i="39"/>
  <c r="S16" i="41"/>
  <c r="U16" i="39"/>
  <c r="U16" i="41"/>
  <c r="W16" i="39"/>
  <c r="W16" i="41"/>
  <c r="Y16" i="39"/>
  <c r="Y16" i="41"/>
  <c r="M7"/>
  <c r="M12" i="38"/>
  <c r="M12" i="41" s="1"/>
  <c r="P7"/>
  <c r="P12" i="38"/>
  <c r="P12" i="41" s="1"/>
  <c r="P7" i="39"/>
  <c r="R7" i="41"/>
  <c r="R12" i="38"/>
  <c r="R12" i="41" s="1"/>
  <c r="R7" i="39"/>
  <c r="T7" i="41"/>
  <c r="T12" i="38"/>
  <c r="T12" i="41" s="1"/>
  <c r="T7" i="39"/>
  <c r="V7" i="41"/>
  <c r="V12" i="38"/>
  <c r="V12" i="41" s="1"/>
  <c r="V7" i="39"/>
  <c r="Y7" i="41"/>
  <c r="Y12" i="38"/>
  <c r="Y12" i="41" s="1"/>
  <c r="Y7" i="39"/>
  <c r="Z11" i="41"/>
  <c r="Z11" i="39"/>
  <c r="X11" i="41"/>
  <c r="X11" i="39"/>
  <c r="U11" i="41"/>
  <c r="U11" i="39"/>
  <c r="S11" i="41"/>
  <c r="S11" i="39"/>
  <c r="Q11" i="41"/>
  <c r="Q11" i="39"/>
  <c r="O11" i="41"/>
  <c r="O11" i="39"/>
  <c r="Y10" i="41"/>
  <c r="Y10" i="39"/>
  <c r="V10" i="41"/>
  <c r="V10" i="39"/>
  <c r="T10" i="41"/>
  <c r="T10" i="39"/>
  <c r="R10" i="41"/>
  <c r="R10" i="39"/>
  <c r="P10" i="41"/>
  <c r="P10" i="39"/>
  <c r="Z9" i="41"/>
  <c r="Z9" i="39"/>
  <c r="X9" i="41"/>
  <c r="X9" i="39"/>
  <c r="U9" i="41"/>
  <c r="U9" i="39"/>
  <c r="S9" i="41"/>
  <c r="S9" i="39"/>
  <c r="O9" i="41"/>
  <c r="O9" i="39"/>
  <c r="Y8" i="41"/>
  <c r="Y8" i="39"/>
  <c r="V8" i="41"/>
  <c r="V8" i="39"/>
  <c r="T8" i="41"/>
  <c r="T8" i="39"/>
  <c r="R8" i="41"/>
  <c r="R8" i="39"/>
  <c r="P8" i="41"/>
  <c r="P8" i="39"/>
  <c r="W11" i="41"/>
  <c r="W11" i="39"/>
  <c r="AJ7" i="41"/>
  <c r="AJ12" i="38"/>
  <c r="AJ12" i="41" s="1"/>
  <c r="AM7"/>
  <c r="G17" i="39"/>
  <c r="G17" i="41"/>
  <c r="P16" i="39"/>
  <c r="P16" i="41"/>
  <c r="R16" i="39"/>
  <c r="R16" i="41"/>
  <c r="T16" i="39"/>
  <c r="T16" i="41"/>
  <c r="V16" i="39"/>
  <c r="V16" i="41"/>
  <c r="X16" i="39"/>
  <c r="X16" i="41"/>
  <c r="Z16" i="39"/>
  <c r="Z16" i="41"/>
  <c r="G32" i="39"/>
  <c r="G32" i="41"/>
  <c r="W12" i="20"/>
  <c r="W7" i="40"/>
  <c r="AH7"/>
  <c r="AH12" i="20"/>
  <c r="AK21" i="39"/>
  <c r="AK21" i="41"/>
  <c r="AK19" i="39"/>
  <c r="AK19" i="41"/>
  <c r="AK24" i="39"/>
  <c r="AK24" i="41"/>
  <c r="AK7" i="40"/>
  <c r="AK12" i="20"/>
  <c r="AK18" i="39"/>
  <c r="AK18" i="41"/>
  <c r="AK20" i="39"/>
  <c r="AK20" i="41"/>
  <c r="AK22" i="39"/>
  <c r="AK22" i="41"/>
  <c r="AK23" i="39"/>
  <c r="AK23" i="41"/>
  <c r="W9" i="39"/>
  <c r="W12" i="38"/>
  <c r="W12" i="41" s="1"/>
  <c r="W10" i="39"/>
  <c r="AH7"/>
  <c r="AC9"/>
  <c r="AE9"/>
  <c r="AJ11"/>
  <c r="AE11"/>
  <c r="AC11"/>
  <c r="AD10"/>
  <c r="AJ8"/>
  <c r="AE8"/>
  <c r="AC8"/>
  <c r="AJ7"/>
  <c r="AD9"/>
  <c r="AJ9"/>
  <c r="AD11"/>
  <c r="AJ10"/>
  <c r="AE10"/>
  <c r="AC10"/>
  <c r="AD8"/>
  <c r="Q9"/>
  <c r="AM7"/>
  <c r="AM11"/>
  <c r="AM9"/>
  <c r="AI8"/>
  <c r="J9"/>
  <c r="K9"/>
  <c r="L9"/>
  <c r="M7"/>
  <c r="M10"/>
  <c r="I10"/>
  <c r="I9"/>
  <c r="H10"/>
  <c r="J10"/>
  <c r="M11"/>
  <c r="M8"/>
  <c r="F13"/>
  <c r="AK12"/>
  <c r="N9" i="38"/>
  <c r="N9" i="41" s="1"/>
  <c r="N8" i="38"/>
  <c r="N8" i="41" s="1"/>
  <c r="N10" i="38"/>
  <c r="N7"/>
  <c r="N7" i="41" s="1"/>
  <c r="N11" i="38"/>
  <c r="N11" i="41" s="1"/>
  <c r="Q18" i="37"/>
  <c r="R18"/>
  <c r="T18"/>
  <c r="U18"/>
  <c r="V18"/>
  <c r="W18"/>
  <c r="O11"/>
  <c r="P11"/>
  <c r="Q11"/>
  <c r="R11"/>
  <c r="S11"/>
  <c r="T11"/>
  <c r="U11"/>
  <c r="V11"/>
  <c r="W11"/>
  <c r="X11"/>
  <c r="Y11"/>
  <c r="Z11"/>
  <c r="P8"/>
  <c r="Q8"/>
  <c r="R8"/>
  <c r="S8"/>
  <c r="T8"/>
  <c r="U8"/>
  <c r="V8"/>
  <c r="W8"/>
  <c r="X8"/>
  <c r="Y8"/>
  <c r="Z8"/>
  <c r="W7"/>
  <c r="O8"/>
  <c r="Z59" i="20"/>
  <c r="Y59"/>
  <c r="Y59" i="37" s="1"/>
  <c r="X59" i="20"/>
  <c r="W59"/>
  <c r="W59" i="37" s="1"/>
  <c r="V59" i="20"/>
  <c r="U59"/>
  <c r="U59" i="37" s="1"/>
  <c r="T59" i="20"/>
  <c r="S59"/>
  <c r="S59" i="37" s="1"/>
  <c r="R59" i="20"/>
  <c r="Q59"/>
  <c r="Q59" i="37" s="1"/>
  <c r="P59" i="20"/>
  <c r="O59"/>
  <c r="Z58"/>
  <c r="Y58"/>
  <c r="X58"/>
  <c r="W58"/>
  <c r="V58"/>
  <c r="U58"/>
  <c r="T58"/>
  <c r="S58"/>
  <c r="R58"/>
  <c r="Q58"/>
  <c r="P58"/>
  <c r="O58"/>
  <c r="Z57"/>
  <c r="Y57"/>
  <c r="Y57" i="37" s="1"/>
  <c r="X57" i="20"/>
  <c r="W57"/>
  <c r="W57" i="37" s="1"/>
  <c r="V57" i="20"/>
  <c r="T57"/>
  <c r="T57" i="37" s="1"/>
  <c r="S57" i="20"/>
  <c r="R57"/>
  <c r="R57" i="37" s="1"/>
  <c r="Q57" i="20"/>
  <c r="P57"/>
  <c r="O57"/>
  <c r="Z56"/>
  <c r="Z56" i="37" s="1"/>
  <c r="Y56" i="20"/>
  <c r="X56"/>
  <c r="X56" i="37" s="1"/>
  <c r="W56" i="20"/>
  <c r="V56"/>
  <c r="V56" i="37" s="1"/>
  <c r="U56" i="20"/>
  <c r="T56"/>
  <c r="T56" i="37" s="1"/>
  <c r="S56" i="20"/>
  <c r="R56"/>
  <c r="R56" i="37" s="1"/>
  <c r="Q56" i="20"/>
  <c r="P56"/>
  <c r="O56"/>
  <c r="O44"/>
  <c r="P44"/>
  <c r="Q44"/>
  <c r="R44"/>
  <c r="S44"/>
  <c r="T44"/>
  <c r="U44"/>
  <c r="V44"/>
  <c r="W44"/>
  <c r="X44"/>
  <c r="Y44"/>
  <c r="Z44"/>
  <c r="O45"/>
  <c r="P45"/>
  <c r="Q45"/>
  <c r="Q45" i="37" s="1"/>
  <c r="R45" i="20"/>
  <c r="S45"/>
  <c r="S45" i="37" s="1"/>
  <c r="T45" i="20"/>
  <c r="U45"/>
  <c r="U45" i="37" s="1"/>
  <c r="V45" i="20"/>
  <c r="W45"/>
  <c r="W45" i="37" s="1"/>
  <c r="X45" i="20"/>
  <c r="Y45"/>
  <c r="Y45" i="37" s="1"/>
  <c r="Z45" i="20"/>
  <c r="O46"/>
  <c r="P46"/>
  <c r="Q46"/>
  <c r="R46"/>
  <c r="S46"/>
  <c r="T46"/>
  <c r="U46"/>
  <c r="V46"/>
  <c r="W46"/>
  <c r="X46"/>
  <c r="Y46"/>
  <c r="Z46"/>
  <c r="O47"/>
  <c r="P47"/>
  <c r="Q47"/>
  <c r="Q47" i="37" s="1"/>
  <c r="R47" i="20"/>
  <c r="S47"/>
  <c r="S47" i="37" s="1"/>
  <c r="T47" i="20"/>
  <c r="U47"/>
  <c r="U47" i="37" s="1"/>
  <c r="V47" i="20"/>
  <c r="W47"/>
  <c r="W47" i="37" s="1"/>
  <c r="X47" i="20"/>
  <c r="Y47"/>
  <c r="Y47" i="37" s="1"/>
  <c r="Z47" i="20"/>
  <c r="O48"/>
  <c r="P48"/>
  <c r="Q48"/>
  <c r="R48"/>
  <c r="S48"/>
  <c r="T48"/>
  <c r="U48"/>
  <c r="V48"/>
  <c r="W48"/>
  <c r="X48"/>
  <c r="Y48"/>
  <c r="Z48"/>
  <c r="O49"/>
  <c r="P49"/>
  <c r="Q49"/>
  <c r="Q49" i="37" s="1"/>
  <c r="R49" i="20"/>
  <c r="S49"/>
  <c r="S49" i="37" s="1"/>
  <c r="T49" i="20"/>
  <c r="U49"/>
  <c r="U49" i="37" s="1"/>
  <c r="V49" i="20"/>
  <c r="W49"/>
  <c r="W49" i="37" s="1"/>
  <c r="X49" i="20"/>
  <c r="Y49"/>
  <c r="Y49" i="37" s="1"/>
  <c r="Z49" i="20"/>
  <c r="O50"/>
  <c r="P50"/>
  <c r="Q50"/>
  <c r="R50"/>
  <c r="S50"/>
  <c r="T50"/>
  <c r="U50"/>
  <c r="V50"/>
  <c r="W50"/>
  <c r="X50"/>
  <c r="Y50"/>
  <c r="Z50"/>
  <c r="O51"/>
  <c r="P51"/>
  <c r="Q51"/>
  <c r="Q51" i="37" s="1"/>
  <c r="R51" i="20"/>
  <c r="S51"/>
  <c r="S51" i="37" s="1"/>
  <c r="T51" i="20"/>
  <c r="U51"/>
  <c r="U51" i="37" s="1"/>
  <c r="V51" i="20"/>
  <c r="W51"/>
  <c r="W51" i="37" s="1"/>
  <c r="X51" i="20"/>
  <c r="Y51"/>
  <c r="Y51" i="37" s="1"/>
  <c r="Z51" i="20"/>
  <c r="O52"/>
  <c r="P52"/>
  <c r="Q52"/>
  <c r="R52"/>
  <c r="S52"/>
  <c r="T52"/>
  <c r="U52"/>
  <c r="V52"/>
  <c r="W52"/>
  <c r="X52"/>
  <c r="Y52"/>
  <c r="Z52"/>
  <c r="O53"/>
  <c r="P53"/>
  <c r="Q53"/>
  <c r="Q53" i="37" s="1"/>
  <c r="R53" i="20"/>
  <c r="S53"/>
  <c r="S53" i="37" s="1"/>
  <c r="T53" i="20"/>
  <c r="U53"/>
  <c r="U53" i="37" s="1"/>
  <c r="V53" i="20"/>
  <c r="W53"/>
  <c r="W53" i="37" s="1"/>
  <c r="X53" i="20"/>
  <c r="Y53"/>
  <c r="Y53" i="37" s="1"/>
  <c r="Z53" i="20"/>
  <c r="O54"/>
  <c r="P54"/>
  <c r="Q54"/>
  <c r="R54"/>
  <c r="S54"/>
  <c r="T54"/>
  <c r="U54"/>
  <c r="V54"/>
  <c r="W54"/>
  <c r="X54"/>
  <c r="Y54"/>
  <c r="Z54"/>
  <c r="Z43"/>
  <c r="Y43"/>
  <c r="X43"/>
  <c r="W43"/>
  <c r="V43"/>
  <c r="U43"/>
  <c r="T43"/>
  <c r="S43"/>
  <c r="R43"/>
  <c r="Q43"/>
  <c r="P43"/>
  <c r="O43"/>
  <c r="Z40"/>
  <c r="Z40" i="40" s="1"/>
  <c r="Y40" i="20"/>
  <c r="Y40" i="40" s="1"/>
  <c r="X40" i="20"/>
  <c r="X40" i="40" s="1"/>
  <c r="W40" i="20"/>
  <c r="W40" i="40" s="1"/>
  <c r="V40" i="20"/>
  <c r="V40" i="40" s="1"/>
  <c r="T40" i="20"/>
  <c r="T40" i="40" s="1"/>
  <c r="R40" i="20"/>
  <c r="R40" i="40" s="1"/>
  <c r="P40" i="20"/>
  <c r="P40" i="40" s="1"/>
  <c r="O40" i="20"/>
  <c r="O40" i="40" s="1"/>
  <c r="Z37" i="20"/>
  <c r="Z37" i="40" s="1"/>
  <c r="Y37" i="20"/>
  <c r="Y37" i="40" s="1"/>
  <c r="X37" i="20"/>
  <c r="X37" i="40" s="1"/>
  <c r="W37" i="20"/>
  <c r="W37" i="40" s="1"/>
  <c r="V37" i="20"/>
  <c r="V37" i="40" s="1"/>
  <c r="U37" i="20"/>
  <c r="U37" i="40" s="1"/>
  <c r="T37" i="20"/>
  <c r="T37" i="40" s="1"/>
  <c r="S37" i="20"/>
  <c r="S37" i="40" s="1"/>
  <c r="R37" i="20"/>
  <c r="R37" i="40" s="1"/>
  <c r="Q37" i="20"/>
  <c r="Q37" i="40" s="1"/>
  <c r="P37" i="20"/>
  <c r="P37" i="40" s="1"/>
  <c r="O37" i="20"/>
  <c r="O37" i="40" s="1"/>
  <c r="Z39" i="20"/>
  <c r="Z39" i="37" s="1"/>
  <c r="Y39" i="20"/>
  <c r="X39"/>
  <c r="X39" i="37" s="1"/>
  <c r="W39" i="20"/>
  <c r="V39"/>
  <c r="V39" i="37" s="1"/>
  <c r="U39" i="20"/>
  <c r="T39"/>
  <c r="T39" i="37" s="1"/>
  <c r="S39" i="20"/>
  <c r="R39"/>
  <c r="R39" i="37" s="1"/>
  <c r="Q39" i="20"/>
  <c r="P39"/>
  <c r="P39" i="37" s="1"/>
  <c r="O39" i="20"/>
  <c r="Z35"/>
  <c r="Y35"/>
  <c r="X35"/>
  <c r="W35"/>
  <c r="V35"/>
  <c r="U35"/>
  <c r="T35"/>
  <c r="S35"/>
  <c r="R35"/>
  <c r="Q35"/>
  <c r="P35"/>
  <c r="O35"/>
  <c r="O30"/>
  <c r="P30"/>
  <c r="Q30"/>
  <c r="R30"/>
  <c r="S30"/>
  <c r="T30"/>
  <c r="U30"/>
  <c r="V30"/>
  <c r="W30"/>
  <c r="X30"/>
  <c r="Y30"/>
  <c r="Z30"/>
  <c r="O31"/>
  <c r="P31"/>
  <c r="Q31"/>
  <c r="R31"/>
  <c r="S31"/>
  <c r="T31"/>
  <c r="U31"/>
  <c r="V31"/>
  <c r="W31"/>
  <c r="X31"/>
  <c r="Y31"/>
  <c r="Z31"/>
  <c r="O32"/>
  <c r="P32"/>
  <c r="Q32"/>
  <c r="R32"/>
  <c r="S32"/>
  <c r="T32"/>
  <c r="U32"/>
  <c r="V32"/>
  <c r="W32"/>
  <c r="X32"/>
  <c r="Y32"/>
  <c r="Z32"/>
  <c r="O33"/>
  <c r="P33"/>
  <c r="Q33"/>
  <c r="R33"/>
  <c r="S33"/>
  <c r="T33"/>
  <c r="U33"/>
  <c r="V33"/>
  <c r="W33"/>
  <c r="X33"/>
  <c r="Y33"/>
  <c r="Z33"/>
  <c r="O34"/>
  <c r="P34"/>
  <c r="Q34"/>
  <c r="R34"/>
  <c r="S34"/>
  <c r="T34"/>
  <c r="U34"/>
  <c r="V34"/>
  <c r="W34"/>
  <c r="X34"/>
  <c r="Y34"/>
  <c r="Z34"/>
  <c r="Z27"/>
  <c r="Y27"/>
  <c r="X27"/>
  <c r="W27"/>
  <c r="V27"/>
  <c r="U27"/>
  <c r="T27"/>
  <c r="S27"/>
  <c r="R27"/>
  <c r="Q27"/>
  <c r="P27"/>
  <c r="O27"/>
  <c r="Z26"/>
  <c r="Y26"/>
  <c r="X26"/>
  <c r="W26"/>
  <c r="V26"/>
  <c r="U26"/>
  <c r="T26"/>
  <c r="S26"/>
  <c r="R26"/>
  <c r="Q26"/>
  <c r="P26"/>
  <c r="O26"/>
  <c r="Z25"/>
  <c r="Z25" i="37" s="1"/>
  <c r="Y25" i="20"/>
  <c r="X25"/>
  <c r="X25" i="37" s="1"/>
  <c r="W25" i="20"/>
  <c r="V25"/>
  <c r="V25" i="37" s="1"/>
  <c r="U25" i="20"/>
  <c r="T25"/>
  <c r="T25" i="37" s="1"/>
  <c r="S25" i="20"/>
  <c r="R25"/>
  <c r="R25" i="37" s="1"/>
  <c r="Q25" i="20"/>
  <c r="P25"/>
  <c r="P25" i="37" s="1"/>
  <c r="O25" i="20"/>
  <c r="Z22"/>
  <c r="Z22" i="40" s="1"/>
  <c r="Y22" i="20"/>
  <c r="Y22" i="40" s="1"/>
  <c r="X22" i="20"/>
  <c r="X22" i="40" s="1"/>
  <c r="W22" i="20"/>
  <c r="W22" i="40" s="1"/>
  <c r="V22" i="20"/>
  <c r="V22" i="40" s="1"/>
  <c r="U22" i="20"/>
  <c r="U22" i="40" s="1"/>
  <c r="T22" i="20"/>
  <c r="T22" i="40" s="1"/>
  <c r="S22" i="20"/>
  <c r="S22" i="40" s="1"/>
  <c r="R22" i="20"/>
  <c r="R22" i="40" s="1"/>
  <c r="Q22" i="20"/>
  <c r="Q22" i="40" s="1"/>
  <c r="P22" i="20"/>
  <c r="P22" i="40" s="1"/>
  <c r="O22" i="20"/>
  <c r="O22" i="40" s="1"/>
  <c r="Z21" i="20"/>
  <c r="Z21" i="40" s="1"/>
  <c r="Y21" i="20"/>
  <c r="Y21" i="40" s="1"/>
  <c r="X21" i="20"/>
  <c r="X21" i="40" s="1"/>
  <c r="W21" i="20"/>
  <c r="W21" i="40" s="1"/>
  <c r="V21" i="20"/>
  <c r="V21" i="40" s="1"/>
  <c r="U21" i="20"/>
  <c r="U21" i="40" s="1"/>
  <c r="T21" i="20"/>
  <c r="T21" i="40" s="1"/>
  <c r="S21" i="20"/>
  <c r="S21" i="40" s="1"/>
  <c r="R21" i="20"/>
  <c r="R21" i="40" s="1"/>
  <c r="Q21" i="20"/>
  <c r="Q21" i="40" s="1"/>
  <c r="P21" i="20"/>
  <c r="P21" i="40" s="1"/>
  <c r="O21" i="20"/>
  <c r="O21" i="40" s="1"/>
  <c r="Z20" i="20"/>
  <c r="Z20" i="40" s="1"/>
  <c r="Y20" i="20"/>
  <c r="Y20" i="40" s="1"/>
  <c r="X20" i="20"/>
  <c r="X20" i="40" s="1"/>
  <c r="W20" i="20"/>
  <c r="W20" i="40" s="1"/>
  <c r="V20" i="20"/>
  <c r="V20" i="40" s="1"/>
  <c r="U20" i="20"/>
  <c r="U20" i="40" s="1"/>
  <c r="T20" i="20"/>
  <c r="T20" i="40" s="1"/>
  <c r="S20" i="20"/>
  <c r="S20" i="40" s="1"/>
  <c r="R20" i="20"/>
  <c r="R20" i="40" s="1"/>
  <c r="Q20" i="20"/>
  <c r="Q20" i="40" s="1"/>
  <c r="P20" i="20"/>
  <c r="P20" i="40" s="1"/>
  <c r="O20" i="20"/>
  <c r="O20" i="40" s="1"/>
  <c r="Z17" i="20"/>
  <c r="Y17"/>
  <c r="X17"/>
  <c r="W17"/>
  <c r="V17"/>
  <c r="U17"/>
  <c r="T17"/>
  <c r="S17"/>
  <c r="R17"/>
  <c r="Q17"/>
  <c r="P17"/>
  <c r="O17"/>
  <c r="Z16"/>
  <c r="Y16"/>
  <c r="X16"/>
  <c r="W16"/>
  <c r="V16"/>
  <c r="U16"/>
  <c r="T16"/>
  <c r="S16"/>
  <c r="R16"/>
  <c r="Q16"/>
  <c r="P16"/>
  <c r="O16"/>
  <c r="Z15"/>
  <c r="Y15"/>
  <c r="X15"/>
  <c r="W15"/>
  <c r="V15"/>
  <c r="U15"/>
  <c r="T15"/>
  <c r="S15"/>
  <c r="R15"/>
  <c r="Q15"/>
  <c r="P15"/>
  <c r="O15"/>
  <c r="Z60"/>
  <c r="Y60"/>
  <c r="X60"/>
  <c r="W60"/>
  <c r="V60"/>
  <c r="U60"/>
  <c r="T60"/>
  <c r="S60"/>
  <c r="R60"/>
  <c r="Q60"/>
  <c r="P60"/>
  <c r="O60"/>
  <c r="Z61"/>
  <c r="Y61"/>
  <c r="X61"/>
  <c r="W61"/>
  <c r="V61"/>
  <c r="T61"/>
  <c r="S61"/>
  <c r="R61"/>
  <c r="Q61"/>
  <c r="P61"/>
  <c r="O61"/>
  <c r="Z62"/>
  <c r="Y62"/>
  <c r="X62"/>
  <c r="W62"/>
  <c r="V62"/>
  <c r="U62"/>
  <c r="T62"/>
  <c r="S62"/>
  <c r="R62"/>
  <c r="Q62"/>
  <c r="P62"/>
  <c r="O62"/>
  <c r="Z42"/>
  <c r="Z42" i="37" s="1"/>
  <c r="Y42" i="20"/>
  <c r="X42"/>
  <c r="X42" i="37" s="1"/>
  <c r="W42" i="20"/>
  <c r="V42"/>
  <c r="V42" i="37" s="1"/>
  <c r="U42" i="20"/>
  <c r="T42"/>
  <c r="T42" i="37" s="1"/>
  <c r="S42" i="20"/>
  <c r="R42"/>
  <c r="R42" i="37" s="1"/>
  <c r="Q42" i="20"/>
  <c r="P42"/>
  <c r="P42" i="37" s="1"/>
  <c r="O42" i="20"/>
  <c r="Z38"/>
  <c r="Y38"/>
  <c r="X38"/>
  <c r="W38"/>
  <c r="V38"/>
  <c r="U38"/>
  <c r="T38"/>
  <c r="S38"/>
  <c r="R38"/>
  <c r="Q38"/>
  <c r="P38"/>
  <c r="O38"/>
  <c r="Z29"/>
  <c r="Z28" s="1"/>
  <c r="Y29"/>
  <c r="X29"/>
  <c r="X28" s="1"/>
  <c r="W29"/>
  <c r="V29"/>
  <c r="V28" s="1"/>
  <c r="U29"/>
  <c r="T29"/>
  <c r="T28" s="1"/>
  <c r="S29"/>
  <c r="R29"/>
  <c r="R28" s="1"/>
  <c r="Q29"/>
  <c r="P29"/>
  <c r="P28" s="1"/>
  <c r="O29"/>
  <c r="Z24"/>
  <c r="Z24" i="37" s="1"/>
  <c r="Y24" i="20"/>
  <c r="X24"/>
  <c r="X24" i="37" s="1"/>
  <c r="W24" i="20"/>
  <c r="V24"/>
  <c r="V24" i="37" s="1"/>
  <c r="U24" i="20"/>
  <c r="T24"/>
  <c r="T24" i="37" s="1"/>
  <c r="S24" i="20"/>
  <c r="R24"/>
  <c r="R24" i="37" s="1"/>
  <c r="Q24" i="20"/>
  <c r="P24"/>
  <c r="P24" i="37" s="1"/>
  <c r="O24" i="20"/>
  <c r="Z19"/>
  <c r="Z19" i="40" s="1"/>
  <c r="Y19" i="20"/>
  <c r="Y19" i="40" s="1"/>
  <c r="X19" i="20"/>
  <c r="X19" i="40" s="1"/>
  <c r="W19" i="20"/>
  <c r="W19" i="40" s="1"/>
  <c r="V19" i="20"/>
  <c r="V19" i="40" s="1"/>
  <c r="U19" i="20"/>
  <c r="U19" i="40" s="1"/>
  <c r="T19" i="20"/>
  <c r="T19" i="40" s="1"/>
  <c r="S19" i="20"/>
  <c r="S19" i="40" s="1"/>
  <c r="R19" i="20"/>
  <c r="R19" i="40" s="1"/>
  <c r="Q19" i="20"/>
  <c r="Q19" i="40" s="1"/>
  <c r="P19" i="20"/>
  <c r="P19" i="40" s="1"/>
  <c r="O19" i="20"/>
  <c r="O19" i="40" s="1"/>
  <c r="Z14" i="20"/>
  <c r="Y14"/>
  <c r="X14"/>
  <c r="W14"/>
  <c r="V14"/>
  <c r="U14"/>
  <c r="T14"/>
  <c r="S14"/>
  <c r="R14"/>
  <c r="Q14"/>
  <c r="P14"/>
  <c r="O14"/>
  <c r="R13"/>
  <c r="T13"/>
  <c r="U13"/>
  <c r="V13"/>
  <c r="Z7"/>
  <c r="Y7"/>
  <c r="Y7" i="37" s="1"/>
  <c r="X7" i="20"/>
  <c r="T7"/>
  <c r="U7"/>
  <c r="V7"/>
  <c r="S7"/>
  <c r="Q7"/>
  <c r="Q7" i="37" s="1"/>
  <c r="R7" i="20"/>
  <c r="P7"/>
  <c r="E39" i="28"/>
  <c r="F39"/>
  <c r="G39"/>
  <c r="H39"/>
  <c r="I39"/>
  <c r="D39"/>
  <c r="E25"/>
  <c r="F25"/>
  <c r="H25"/>
  <c r="I25"/>
  <c r="D25"/>
  <c r="F79" i="29"/>
  <c r="F76"/>
  <c r="D120"/>
  <c r="E120"/>
  <c r="F120"/>
  <c r="F108"/>
  <c r="F109"/>
  <c r="F110"/>
  <c r="F111"/>
  <c r="F112"/>
  <c r="F113"/>
  <c r="F114"/>
  <c r="F115"/>
  <c r="F116"/>
  <c r="F117"/>
  <c r="F118"/>
  <c r="E108"/>
  <c r="E109"/>
  <c r="E110"/>
  <c r="E111"/>
  <c r="E112"/>
  <c r="E113"/>
  <c r="E114"/>
  <c r="E115"/>
  <c r="E116"/>
  <c r="E117"/>
  <c r="E118"/>
  <c r="D108"/>
  <c r="D109"/>
  <c r="D110"/>
  <c r="D111"/>
  <c r="D112"/>
  <c r="D113"/>
  <c r="D114"/>
  <c r="D115"/>
  <c r="D116"/>
  <c r="D118"/>
  <c r="D119"/>
  <c r="E44"/>
  <c r="F44"/>
  <c r="D44"/>
  <c r="H243" i="35"/>
  <c r="H244"/>
  <c r="H245"/>
  <c r="H246"/>
  <c r="H247"/>
  <c r="H248"/>
  <c r="H249"/>
  <c r="H250"/>
  <c r="H251"/>
  <c r="H252"/>
  <c r="H253"/>
  <c r="H254"/>
  <c r="H242"/>
  <c r="E255"/>
  <c r="E257"/>
  <c r="O238"/>
  <c r="O237" s="1"/>
  <c r="O208"/>
  <c r="O236"/>
  <c r="N208"/>
  <c r="J237"/>
  <c r="K237"/>
  <c r="L237"/>
  <c r="M208"/>
  <c r="M240"/>
  <c r="N240"/>
  <c r="O240"/>
  <c r="M236"/>
  <c r="K208"/>
  <c r="K236" s="1"/>
  <c r="N12" i="38" l="1"/>
  <c r="N12" i="41" s="1"/>
  <c r="N10"/>
  <c r="P28" i="37"/>
  <c r="P28" i="40"/>
  <c r="T28" i="37"/>
  <c r="T28" i="40"/>
  <c r="X28" i="37"/>
  <c r="X28" i="40"/>
  <c r="R28" i="37"/>
  <c r="R28" i="40"/>
  <c r="V28" i="37"/>
  <c r="V28" i="40"/>
  <c r="Z28" i="37"/>
  <c r="Z28" i="40"/>
  <c r="R12" i="20"/>
  <c r="R7" i="40"/>
  <c r="S12" i="20"/>
  <c r="S7" i="40"/>
  <c r="U12" i="20"/>
  <c r="U7" i="40"/>
  <c r="X12" i="20"/>
  <c r="X7" i="40"/>
  <c r="Z12" i="20"/>
  <c r="Z7" i="40"/>
  <c r="U13" i="37"/>
  <c r="U13" i="40"/>
  <c r="R13" i="37"/>
  <c r="R13" i="40"/>
  <c r="O14" i="37"/>
  <c r="O14" i="40"/>
  <c r="O17" i="38"/>
  <c r="Q14" i="37"/>
  <c r="Q14" i="40"/>
  <c r="Q17" i="38"/>
  <c r="S13" i="20"/>
  <c r="S14" i="37"/>
  <c r="S14" i="40"/>
  <c r="S17" i="38"/>
  <c r="U14" i="37"/>
  <c r="U14" i="40"/>
  <c r="U17" i="38"/>
  <c r="W13" i="20"/>
  <c r="W14" i="37"/>
  <c r="W14" i="40"/>
  <c r="W17" i="38"/>
  <c r="Y14" i="37"/>
  <c r="Y14" i="40"/>
  <c r="Y17" i="38"/>
  <c r="O24" i="40"/>
  <c r="O18" i="38"/>
  <c r="Q24" i="40"/>
  <c r="Q18" i="38"/>
  <c r="S24" i="40"/>
  <c r="S18" i="38"/>
  <c r="U24" i="40"/>
  <c r="U18" i="38"/>
  <c r="W24" i="40"/>
  <c r="W18" i="38"/>
  <c r="Y24" i="40"/>
  <c r="Y18" i="38"/>
  <c r="O29" i="37"/>
  <c r="O29" i="40"/>
  <c r="O26" i="38"/>
  <c r="Q29" i="37"/>
  <c r="Q29" i="40"/>
  <c r="Q26" i="38"/>
  <c r="S29" i="37"/>
  <c r="S29" i="40"/>
  <c r="S26" i="38"/>
  <c r="U29" i="37"/>
  <c r="U29" i="40"/>
  <c r="U26" i="38"/>
  <c r="W29" i="37"/>
  <c r="W29" i="40"/>
  <c r="W26" i="38"/>
  <c r="Y29" i="37"/>
  <c r="Y29" i="40"/>
  <c r="Y26" i="38"/>
  <c r="O38" i="40"/>
  <c r="O59" i="38"/>
  <c r="Q38" i="40"/>
  <c r="Q59" i="38"/>
  <c r="S38" i="40"/>
  <c r="S59" i="38"/>
  <c r="U38" i="40"/>
  <c r="U59" i="38"/>
  <c r="W38" i="40"/>
  <c r="W59" i="38"/>
  <c r="Y38" i="40"/>
  <c r="Y59" i="38"/>
  <c r="O42" i="40"/>
  <c r="O36" i="38"/>
  <c r="Q41" i="20"/>
  <c r="Q42" i="40"/>
  <c r="Q36" i="38"/>
  <c r="S41" i="20"/>
  <c r="S42" i="40"/>
  <c r="S36" i="38"/>
  <c r="U41" i="20"/>
  <c r="U42" i="40"/>
  <c r="U36" i="38"/>
  <c r="W41" i="20"/>
  <c r="W42" i="40"/>
  <c r="W36" i="38"/>
  <c r="Y41" i="20"/>
  <c r="Y42" i="40"/>
  <c r="Y36" i="38"/>
  <c r="O62" i="40"/>
  <c r="O57" i="38"/>
  <c r="Q62" i="40"/>
  <c r="Q57" i="38"/>
  <c r="S62" i="40"/>
  <c r="S57" i="38"/>
  <c r="U62" i="40"/>
  <c r="U57" i="38"/>
  <c r="W62" i="40"/>
  <c r="W57" i="38"/>
  <c r="Y62" i="40"/>
  <c r="Y57" i="38"/>
  <c r="O61" i="40"/>
  <c r="O56" i="38"/>
  <c r="Q61" i="40"/>
  <c r="Q56" i="38"/>
  <c r="S61" i="40"/>
  <c r="S56" i="38"/>
  <c r="V61" i="40"/>
  <c r="V56" i="38"/>
  <c r="X61" i="40"/>
  <c r="X56" i="38"/>
  <c r="Z61" i="40"/>
  <c r="Z56" i="38"/>
  <c r="P60" i="40"/>
  <c r="P55" i="38"/>
  <c r="R60" i="40"/>
  <c r="R55" i="38"/>
  <c r="T60" i="40"/>
  <c r="T55" i="38"/>
  <c r="V60" i="40"/>
  <c r="V55" i="38"/>
  <c r="X60" i="40"/>
  <c r="X55" i="38"/>
  <c r="Z60" i="40"/>
  <c r="Z55" i="38"/>
  <c r="P15" i="37"/>
  <c r="P15" i="40"/>
  <c r="P22" i="38"/>
  <c r="R15" i="37"/>
  <c r="R15" i="40"/>
  <c r="R22" i="38"/>
  <c r="T15" i="37"/>
  <c r="T15" i="40"/>
  <c r="T22" i="38"/>
  <c r="V15" i="37"/>
  <c r="V15" i="40"/>
  <c r="V22" i="38"/>
  <c r="X15" i="37"/>
  <c r="X15" i="40"/>
  <c r="X22" i="38"/>
  <c r="Z15" i="37"/>
  <c r="Z15" i="40"/>
  <c r="Z22" i="38"/>
  <c r="P16" i="37"/>
  <c r="P16" i="40"/>
  <c r="P23" i="38"/>
  <c r="R16" i="37"/>
  <c r="R16" i="40"/>
  <c r="R23" i="38"/>
  <c r="T16" i="37"/>
  <c r="T16" i="40"/>
  <c r="T23" i="38"/>
  <c r="V16" i="37"/>
  <c r="V16" i="40"/>
  <c r="V23" i="38"/>
  <c r="X16" i="37"/>
  <c r="X16" i="40"/>
  <c r="X23" i="38"/>
  <c r="Z16" i="37"/>
  <c r="Z16" i="40"/>
  <c r="Z23" i="38"/>
  <c r="P17" i="37"/>
  <c r="P17" i="40"/>
  <c r="P24" i="38"/>
  <c r="R17" i="37"/>
  <c r="R17" i="40"/>
  <c r="R24" i="38"/>
  <c r="T17" i="37"/>
  <c r="T17" i="40"/>
  <c r="T24" i="38"/>
  <c r="V17" i="37"/>
  <c r="V17" i="40"/>
  <c r="V24" i="38"/>
  <c r="X17" i="37"/>
  <c r="X17" i="40"/>
  <c r="X24" i="38"/>
  <c r="Z17" i="37"/>
  <c r="Z17" i="40"/>
  <c r="Z24" i="38"/>
  <c r="Y23" i="20"/>
  <c r="W23"/>
  <c r="U23"/>
  <c r="S23"/>
  <c r="Q23"/>
  <c r="O25" i="40"/>
  <c r="O19" i="38"/>
  <c r="Q25" i="40"/>
  <c r="Q19" i="38"/>
  <c r="S25" i="40"/>
  <c r="S19" i="38"/>
  <c r="U25" i="40"/>
  <c r="U19" i="38"/>
  <c r="W25" i="40"/>
  <c r="W19" i="38"/>
  <c r="Y25" i="40"/>
  <c r="Y19" i="38"/>
  <c r="O26" i="40"/>
  <c r="O20" i="38"/>
  <c r="Q26" i="40"/>
  <c r="Q20" i="38"/>
  <c r="S26" i="40"/>
  <c r="S20" i="38"/>
  <c r="U26" i="40"/>
  <c r="U20" i="38"/>
  <c r="W26" i="40"/>
  <c r="W20" i="38"/>
  <c r="Y26" i="40"/>
  <c r="Y20" i="38"/>
  <c r="O27" i="40"/>
  <c r="O21" i="38"/>
  <c r="Q27" i="40"/>
  <c r="Q21" i="38"/>
  <c r="S27" i="40"/>
  <c r="S21" i="38"/>
  <c r="U27" i="40"/>
  <c r="U21" i="38"/>
  <c r="W27" i="40"/>
  <c r="W21" i="38"/>
  <c r="Y27" i="40"/>
  <c r="Y21" i="38"/>
  <c r="Z34" i="37"/>
  <c r="Z34" i="40"/>
  <c r="Z31" i="38"/>
  <c r="X34" i="37"/>
  <c r="X34" i="40"/>
  <c r="X31" i="38"/>
  <c r="V34" i="37"/>
  <c r="V34" i="40"/>
  <c r="V31" i="38"/>
  <c r="T34" i="37"/>
  <c r="T34" i="40"/>
  <c r="T31" i="38"/>
  <c r="R34" i="37"/>
  <c r="R34" i="40"/>
  <c r="R31" i="38"/>
  <c r="P34" i="37"/>
  <c r="P34" i="40"/>
  <c r="P31" i="38"/>
  <c r="Z33" i="37"/>
  <c r="Z33" i="40"/>
  <c r="Z30" i="38"/>
  <c r="X33" i="37"/>
  <c r="X33" i="40"/>
  <c r="X30" i="38"/>
  <c r="V33" i="37"/>
  <c r="V33" i="40"/>
  <c r="V30" i="38"/>
  <c r="T33" i="37"/>
  <c r="T33" i="40"/>
  <c r="T30" i="38"/>
  <c r="R33" i="37"/>
  <c r="R33" i="40"/>
  <c r="R30" i="38"/>
  <c r="P33" i="37"/>
  <c r="P33" i="40"/>
  <c r="P30" i="38"/>
  <c r="Z32" i="37"/>
  <c r="Z32" i="40"/>
  <c r="Z29" i="38"/>
  <c r="X32" i="37"/>
  <c r="X32" i="40"/>
  <c r="X29" i="38"/>
  <c r="V32" i="37"/>
  <c r="V32" i="40"/>
  <c r="V29" i="38"/>
  <c r="T32" i="37"/>
  <c r="T32" i="40"/>
  <c r="T29" i="38"/>
  <c r="R32" i="37"/>
  <c r="R32" i="40"/>
  <c r="R29" i="38"/>
  <c r="P32" i="37"/>
  <c r="P32" i="40"/>
  <c r="P29" i="38"/>
  <c r="Z31" i="37"/>
  <c r="Z31" i="40"/>
  <c r="Z28" i="38"/>
  <c r="X31" i="37"/>
  <c r="X31" i="40"/>
  <c r="X28" i="38"/>
  <c r="V31" i="37"/>
  <c r="V31" i="40"/>
  <c r="V28" i="38"/>
  <c r="T31" i="37"/>
  <c r="T31" i="40"/>
  <c r="T28" i="38"/>
  <c r="R31" i="37"/>
  <c r="R31" i="40"/>
  <c r="R28" i="38"/>
  <c r="P31" i="37"/>
  <c r="P31" i="40"/>
  <c r="P28" i="38"/>
  <c r="Z30" i="37"/>
  <c r="Z30" i="40"/>
  <c r="Z27" i="38"/>
  <c r="X30" i="37"/>
  <c r="X30" i="40"/>
  <c r="X27" i="38"/>
  <c r="V30" i="37"/>
  <c r="V30" i="40"/>
  <c r="V27" i="38"/>
  <c r="T30" i="37"/>
  <c r="T30" i="40"/>
  <c r="T27" i="38"/>
  <c r="R30" i="37"/>
  <c r="R30" i="40"/>
  <c r="R27" i="38"/>
  <c r="P30" i="37"/>
  <c r="P30" i="40"/>
  <c r="P27" i="38"/>
  <c r="O35" i="37"/>
  <c r="O35" i="40"/>
  <c r="O32" i="38"/>
  <c r="Q35" i="37"/>
  <c r="Q35" i="40"/>
  <c r="Q32" i="38"/>
  <c r="S35" i="37"/>
  <c r="S35" i="40"/>
  <c r="S32" i="38"/>
  <c r="U35" i="37"/>
  <c r="U35" i="40"/>
  <c r="U32" i="38"/>
  <c r="W35" i="37"/>
  <c r="W35" i="40"/>
  <c r="W32" i="38"/>
  <c r="Y35" i="37"/>
  <c r="Y35" i="40"/>
  <c r="Y32" i="38"/>
  <c r="O39" i="40"/>
  <c r="O60" i="38"/>
  <c r="Q39" i="40"/>
  <c r="Q60" i="38"/>
  <c r="S39" i="40"/>
  <c r="S60" i="38"/>
  <c r="U39" i="40"/>
  <c r="U60" i="38"/>
  <c r="W39" i="40"/>
  <c r="W60" i="38"/>
  <c r="Y39" i="40"/>
  <c r="Y60" i="38"/>
  <c r="O43" i="40"/>
  <c r="O37" i="38"/>
  <c r="Q43" i="40"/>
  <c r="Q37" i="38"/>
  <c r="S43" i="40"/>
  <c r="S37" i="38"/>
  <c r="U43" i="40"/>
  <c r="U37" i="38"/>
  <c r="W43" i="40"/>
  <c r="W37" i="38"/>
  <c r="Y43" i="40"/>
  <c r="Y37" i="38"/>
  <c r="Z54" i="40"/>
  <c r="Z48" i="38"/>
  <c r="X54" i="40"/>
  <c r="X48" i="38"/>
  <c r="V54" i="40"/>
  <c r="V48" i="38"/>
  <c r="T54" i="40"/>
  <c r="T48" i="38"/>
  <c r="R54" i="40"/>
  <c r="R48" i="38"/>
  <c r="P54" i="40"/>
  <c r="P48" i="38"/>
  <c r="Z53" i="40"/>
  <c r="Z47" i="38"/>
  <c r="X53" i="40"/>
  <c r="X47" i="38"/>
  <c r="V53" i="40"/>
  <c r="V47" i="38"/>
  <c r="T53" i="40"/>
  <c r="T47" i="38"/>
  <c r="R53" i="40"/>
  <c r="R47" i="38"/>
  <c r="P53" i="40"/>
  <c r="P47" i="38"/>
  <c r="Z52" i="40"/>
  <c r="Z46" i="38"/>
  <c r="X52" i="40"/>
  <c r="X46" i="38"/>
  <c r="V52" i="40"/>
  <c r="V46" i="38"/>
  <c r="T52" i="40"/>
  <c r="T46" i="38"/>
  <c r="R52" i="40"/>
  <c r="R46" i="38"/>
  <c r="P52" i="40"/>
  <c r="P46" i="38"/>
  <c r="Z51" i="40"/>
  <c r="Z45" i="38"/>
  <c r="X51" i="40"/>
  <c r="X45" i="38"/>
  <c r="V51" i="40"/>
  <c r="V45" i="38"/>
  <c r="T51" i="40"/>
  <c r="T45" i="38"/>
  <c r="R51" i="40"/>
  <c r="R45" i="38"/>
  <c r="P51" i="40"/>
  <c r="P45" i="38"/>
  <c r="Z50" i="40"/>
  <c r="Z44" i="38"/>
  <c r="X50" i="40"/>
  <c r="X44" i="38"/>
  <c r="V50" i="40"/>
  <c r="V44" i="38"/>
  <c r="T50" i="40"/>
  <c r="T44" i="38"/>
  <c r="R50" i="40"/>
  <c r="R44" i="38"/>
  <c r="P50" i="40"/>
  <c r="P44" i="38"/>
  <c r="Z49" i="40"/>
  <c r="Z43" i="38"/>
  <c r="X49" i="40"/>
  <c r="X43" i="38"/>
  <c r="V49" i="40"/>
  <c r="V43" i="38"/>
  <c r="T49" i="40"/>
  <c r="T43" i="38"/>
  <c r="R49" i="40"/>
  <c r="R43" i="38"/>
  <c r="P49" i="40"/>
  <c r="P43" i="38"/>
  <c r="Z48" i="40"/>
  <c r="Z42" i="38"/>
  <c r="X48" i="40"/>
  <c r="X42" i="38"/>
  <c r="V48" i="40"/>
  <c r="V42" i="38"/>
  <c r="T48" i="40"/>
  <c r="T42" i="38"/>
  <c r="R48" i="40"/>
  <c r="R42" i="38"/>
  <c r="P48" i="40"/>
  <c r="P42" i="38"/>
  <c r="Z47" i="40"/>
  <c r="Z41" i="38"/>
  <c r="X47" i="40"/>
  <c r="X41" i="38"/>
  <c r="V47" i="40"/>
  <c r="V41" i="38"/>
  <c r="T47" i="40"/>
  <c r="T41" i="38"/>
  <c r="R47" i="40"/>
  <c r="R41" i="38"/>
  <c r="P47" i="40"/>
  <c r="P41" i="38"/>
  <c r="Z46" i="40"/>
  <c r="Z40" i="38"/>
  <c r="X46" i="40"/>
  <c r="X40" i="38"/>
  <c r="V46" i="40"/>
  <c r="V40" i="38"/>
  <c r="T46" i="40"/>
  <c r="T40" i="38"/>
  <c r="R46" i="40"/>
  <c r="R40" i="38"/>
  <c r="P46" i="40"/>
  <c r="P40" i="38"/>
  <c r="Z45" i="40"/>
  <c r="Z39" i="38"/>
  <c r="X45" i="40"/>
  <c r="X39" i="38"/>
  <c r="V45" i="40"/>
  <c r="V39" i="38"/>
  <c r="T45" i="40"/>
  <c r="T39" i="38"/>
  <c r="R45" i="40"/>
  <c r="R39" i="38"/>
  <c r="P45" i="40"/>
  <c r="P39" i="38"/>
  <c r="Z44" i="40"/>
  <c r="Z38" i="38"/>
  <c r="X44" i="40"/>
  <c r="X38" i="38"/>
  <c r="V44" i="40"/>
  <c r="V38" i="38"/>
  <c r="T44" i="40"/>
  <c r="T38" i="38"/>
  <c r="R44" i="40"/>
  <c r="R38" i="38"/>
  <c r="P44" i="40"/>
  <c r="P38" i="38"/>
  <c r="O56" i="40"/>
  <c r="O50" i="38"/>
  <c r="S56" i="40"/>
  <c r="S50" i="38"/>
  <c r="U56" i="40"/>
  <c r="U50" i="38"/>
  <c r="W56" i="40"/>
  <c r="W50" i="38"/>
  <c r="Y56" i="40"/>
  <c r="Y50" i="38"/>
  <c r="O57" i="40"/>
  <c r="O51" i="38"/>
  <c r="S57" i="40"/>
  <c r="S51" i="38"/>
  <c r="V57" i="40"/>
  <c r="V51" i="38"/>
  <c r="X57" i="40"/>
  <c r="X51" i="38"/>
  <c r="Z57" i="40"/>
  <c r="Z51" i="38"/>
  <c r="P58" i="40"/>
  <c r="P52" i="38"/>
  <c r="R58" i="40"/>
  <c r="R52" i="38"/>
  <c r="T58" i="40"/>
  <c r="T52" i="38"/>
  <c r="V58" i="40"/>
  <c r="V52" i="38"/>
  <c r="X58" i="40"/>
  <c r="X52" i="38"/>
  <c r="Z58" i="40"/>
  <c r="Z52" i="38"/>
  <c r="P59" i="40"/>
  <c r="P53" i="38"/>
  <c r="R59" i="40"/>
  <c r="R53" i="38"/>
  <c r="T59" i="40"/>
  <c r="T53" i="38"/>
  <c r="V59" i="40"/>
  <c r="V53" i="38"/>
  <c r="X59" i="40"/>
  <c r="X53" i="38"/>
  <c r="Z59" i="40"/>
  <c r="Z53" i="38"/>
  <c r="Z55" i="20"/>
  <c r="X55"/>
  <c r="V55"/>
  <c r="R55"/>
  <c r="U7" i="37"/>
  <c r="S7"/>
  <c r="Y19"/>
  <c r="W19"/>
  <c r="U19"/>
  <c r="S19"/>
  <c r="Q19"/>
  <c r="Z22"/>
  <c r="X22"/>
  <c r="V22"/>
  <c r="T22"/>
  <c r="R22"/>
  <c r="P22"/>
  <c r="Z21"/>
  <c r="X21"/>
  <c r="V21"/>
  <c r="T21"/>
  <c r="R21"/>
  <c r="P21"/>
  <c r="Z20"/>
  <c r="X20"/>
  <c r="V20"/>
  <c r="T20"/>
  <c r="R20"/>
  <c r="P20"/>
  <c r="Y27"/>
  <c r="W27"/>
  <c r="U27"/>
  <c r="S27"/>
  <c r="Q27"/>
  <c r="O27"/>
  <c r="Y26"/>
  <c r="W26"/>
  <c r="U26"/>
  <c r="S26"/>
  <c r="Q26"/>
  <c r="O26"/>
  <c r="Y62"/>
  <c r="W62"/>
  <c r="U62"/>
  <c r="S62"/>
  <c r="Q62"/>
  <c r="Z61"/>
  <c r="X61"/>
  <c r="V61"/>
  <c r="S61"/>
  <c r="Q61"/>
  <c r="Z60"/>
  <c r="X60"/>
  <c r="V60"/>
  <c r="T60"/>
  <c r="R60"/>
  <c r="P60"/>
  <c r="Z58"/>
  <c r="X58"/>
  <c r="V58"/>
  <c r="T58"/>
  <c r="P58"/>
  <c r="Z54"/>
  <c r="X54"/>
  <c r="V54"/>
  <c r="T54"/>
  <c r="R54"/>
  <c r="P54"/>
  <c r="Z52"/>
  <c r="X52"/>
  <c r="V52"/>
  <c r="T52"/>
  <c r="R52"/>
  <c r="P52"/>
  <c r="Z50"/>
  <c r="X50"/>
  <c r="V50"/>
  <c r="T50"/>
  <c r="R50"/>
  <c r="P50"/>
  <c r="Z48"/>
  <c r="X48"/>
  <c r="V48"/>
  <c r="T48"/>
  <c r="R48"/>
  <c r="P48"/>
  <c r="Z46"/>
  <c r="X46"/>
  <c r="V46"/>
  <c r="T46"/>
  <c r="R46"/>
  <c r="P46"/>
  <c r="Z44"/>
  <c r="X44"/>
  <c r="V44"/>
  <c r="T44"/>
  <c r="R44"/>
  <c r="P44"/>
  <c r="Y43"/>
  <c r="W43"/>
  <c r="U43"/>
  <c r="S43"/>
  <c r="Q43"/>
  <c r="Z40"/>
  <c r="X40"/>
  <c r="V40"/>
  <c r="R40"/>
  <c r="Y38"/>
  <c r="W38"/>
  <c r="U38"/>
  <c r="S38"/>
  <c r="Q38"/>
  <c r="Z37"/>
  <c r="X37"/>
  <c r="V37"/>
  <c r="T37"/>
  <c r="R37"/>
  <c r="P37"/>
  <c r="P12" i="20"/>
  <c r="P7" i="40"/>
  <c r="Q12" i="20"/>
  <c r="Q7" i="40"/>
  <c r="V12" i="20"/>
  <c r="V7" i="40"/>
  <c r="T12" i="20"/>
  <c r="T7" i="40"/>
  <c r="Y12" i="20"/>
  <c r="Y7" i="40"/>
  <c r="V13" i="37"/>
  <c r="V13" i="40"/>
  <c r="T13" i="37"/>
  <c r="T13" i="40"/>
  <c r="Q13" i="20"/>
  <c r="P14" i="37"/>
  <c r="P14" i="40"/>
  <c r="P17" i="38"/>
  <c r="R14" i="37"/>
  <c r="R14" i="40"/>
  <c r="R17" i="38"/>
  <c r="T14" i="37"/>
  <c r="T14" i="40"/>
  <c r="T17" i="38"/>
  <c r="V14" i="37"/>
  <c r="V14" i="40"/>
  <c r="V17" i="38"/>
  <c r="X14" i="37"/>
  <c r="X14" i="40"/>
  <c r="X17" i="38"/>
  <c r="Z14" i="37"/>
  <c r="Z14" i="40"/>
  <c r="Z17" i="38"/>
  <c r="P24" i="40"/>
  <c r="P18" i="38"/>
  <c r="R24" i="40"/>
  <c r="R18" i="38"/>
  <c r="T24" i="40"/>
  <c r="T18" i="38"/>
  <c r="V24" i="40"/>
  <c r="V18" i="38"/>
  <c r="X24" i="40"/>
  <c r="X18" i="38"/>
  <c r="Z24" i="40"/>
  <c r="Z18" i="38"/>
  <c r="P29" i="37"/>
  <c r="P29" i="40"/>
  <c r="P26" i="38"/>
  <c r="R29" i="37"/>
  <c r="R29" i="40"/>
  <c r="R26" i="38"/>
  <c r="T29" i="37"/>
  <c r="T29" i="40"/>
  <c r="T26" i="38"/>
  <c r="V29" i="37"/>
  <c r="V29" i="40"/>
  <c r="V26" i="38"/>
  <c r="X29" i="37"/>
  <c r="X29" i="40"/>
  <c r="X26" i="38"/>
  <c r="Z29" i="37"/>
  <c r="Z29" i="40"/>
  <c r="Z26" i="38"/>
  <c r="P38" i="40"/>
  <c r="P59" i="38"/>
  <c r="R38" i="40"/>
  <c r="R59" i="38"/>
  <c r="T38" i="40"/>
  <c r="T59" i="38"/>
  <c r="V38" i="40"/>
  <c r="V59" i="38"/>
  <c r="X38" i="40"/>
  <c r="X59" i="38"/>
  <c r="Z38" i="40"/>
  <c r="Z59" i="38"/>
  <c r="P41" i="20"/>
  <c r="P42" i="40"/>
  <c r="P36" i="38"/>
  <c r="R41" i="20"/>
  <c r="R42" i="40"/>
  <c r="R36" i="38"/>
  <c r="T41" i="20"/>
  <c r="T42" i="40"/>
  <c r="T36" i="38"/>
  <c r="V41" i="20"/>
  <c r="V42" i="40"/>
  <c r="V36" i="38"/>
  <c r="X41" i="20"/>
  <c r="X42" i="40"/>
  <c r="X36" i="38"/>
  <c r="Z41" i="20"/>
  <c r="Z42" i="40"/>
  <c r="Z36" i="38"/>
  <c r="P62" i="40"/>
  <c r="P57" i="38"/>
  <c r="R62" i="40"/>
  <c r="R57" i="38"/>
  <c r="T62" i="40"/>
  <c r="T57" i="38"/>
  <c r="V62" i="40"/>
  <c r="V57" i="38"/>
  <c r="X62" i="40"/>
  <c r="X57" i="38"/>
  <c r="Z62" i="40"/>
  <c r="Z57" i="38"/>
  <c r="P61" i="40"/>
  <c r="P56" i="38"/>
  <c r="R61" i="40"/>
  <c r="R56" i="38"/>
  <c r="T61" i="40"/>
  <c r="T56" i="38"/>
  <c r="W61" i="40"/>
  <c r="W56" i="38"/>
  <c r="Y61" i="40"/>
  <c r="Y56" i="38"/>
  <c r="O60" i="40"/>
  <c r="O55" i="38"/>
  <c r="Q60" i="40"/>
  <c r="Q55" i="38"/>
  <c r="S60" i="40"/>
  <c r="S55" i="38"/>
  <c r="U60" i="40"/>
  <c r="U55" i="38"/>
  <c r="W60" i="40"/>
  <c r="W55" i="38"/>
  <c r="Y60" i="40"/>
  <c r="Y55" i="38"/>
  <c r="O15" i="37"/>
  <c r="O15" i="40"/>
  <c r="O22" i="38"/>
  <c r="Q15" i="37"/>
  <c r="Q15" i="40"/>
  <c r="Q22" i="38"/>
  <c r="S15" i="37"/>
  <c r="S15" i="40"/>
  <c r="S22" i="38"/>
  <c r="U15" i="37"/>
  <c r="U15" i="40"/>
  <c r="U22" i="38"/>
  <c r="W15" i="37"/>
  <c r="W15" i="40"/>
  <c r="W22" i="38"/>
  <c r="Y15" i="37"/>
  <c r="Y15" i="40"/>
  <c r="Y22" i="38"/>
  <c r="O16" i="37"/>
  <c r="O16" i="40"/>
  <c r="O23" i="38"/>
  <c r="Q16" i="37"/>
  <c r="Q16" i="40"/>
  <c r="Q23" i="38"/>
  <c r="S16" i="37"/>
  <c r="S16" i="40"/>
  <c r="S23" i="38"/>
  <c r="U16" i="37"/>
  <c r="U16" i="40"/>
  <c r="U23" i="38"/>
  <c r="W16" i="37"/>
  <c r="W16" i="40"/>
  <c r="W23" i="38"/>
  <c r="Y16" i="37"/>
  <c r="Y16" i="40"/>
  <c r="Y23" i="38"/>
  <c r="O17" i="37"/>
  <c r="O17" i="40"/>
  <c r="O24" i="38"/>
  <c r="Q17" i="37"/>
  <c r="Q17" i="40"/>
  <c r="Q24" i="38"/>
  <c r="S17" i="37"/>
  <c r="S17" i="40"/>
  <c r="S24" i="38"/>
  <c r="U17" i="37"/>
  <c r="U17" i="40"/>
  <c r="U24" i="38"/>
  <c r="W17" i="37"/>
  <c r="W17" i="40"/>
  <c r="W24" i="38"/>
  <c r="Y17" i="37"/>
  <c r="Y17" i="40"/>
  <c r="Y24" i="38"/>
  <c r="Z23" i="20"/>
  <c r="X23"/>
  <c r="V23"/>
  <c r="T23"/>
  <c r="R23"/>
  <c r="P23"/>
  <c r="P25" i="40"/>
  <c r="P19" i="38"/>
  <c r="R25" i="40"/>
  <c r="R19" i="38"/>
  <c r="T25" i="40"/>
  <c r="T19" i="38"/>
  <c r="V25" i="40"/>
  <c r="V19" i="38"/>
  <c r="X25" i="40"/>
  <c r="X19" i="38"/>
  <c r="Z25" i="40"/>
  <c r="Z19" i="38"/>
  <c r="P26" i="40"/>
  <c r="P20" i="38"/>
  <c r="R26" i="40"/>
  <c r="R20" i="38"/>
  <c r="T26" i="40"/>
  <c r="T20" i="38"/>
  <c r="V26" i="40"/>
  <c r="V20" i="38"/>
  <c r="X26" i="40"/>
  <c r="X20" i="38"/>
  <c r="Z26" i="40"/>
  <c r="Z20" i="38"/>
  <c r="P27" i="40"/>
  <c r="P21" i="38"/>
  <c r="R27" i="40"/>
  <c r="R21" i="38"/>
  <c r="T27" i="40"/>
  <c r="T21" i="38"/>
  <c r="V27" i="40"/>
  <c r="V21" i="38"/>
  <c r="X27" i="40"/>
  <c r="X21" i="38"/>
  <c r="Z27" i="40"/>
  <c r="Z21" i="38"/>
  <c r="Y34" i="37"/>
  <c r="Y34" i="40"/>
  <c r="Y31" i="38"/>
  <c r="W34" i="37"/>
  <c r="W34" i="40"/>
  <c r="W31" i="38"/>
  <c r="U34" i="37"/>
  <c r="U34" i="40"/>
  <c r="U31" i="38"/>
  <c r="S34" i="37"/>
  <c r="S34" i="40"/>
  <c r="S31" i="38"/>
  <c r="Q34" i="37"/>
  <c r="Q34" i="40"/>
  <c r="Q31" i="38"/>
  <c r="O34" i="37"/>
  <c r="O34" i="40"/>
  <c r="O31" i="38"/>
  <c r="Y33" i="37"/>
  <c r="Y33" i="40"/>
  <c r="Y30" i="38"/>
  <c r="W33" i="37"/>
  <c r="W33" i="40"/>
  <c r="W30" i="38"/>
  <c r="U33" i="37"/>
  <c r="U33" i="40"/>
  <c r="U30" i="38"/>
  <c r="S33" i="37"/>
  <c r="S33" i="40"/>
  <c r="S30" i="38"/>
  <c r="Q33" i="37"/>
  <c r="Q33" i="40"/>
  <c r="Q30" i="38"/>
  <c r="O33" i="37"/>
  <c r="O33" i="40"/>
  <c r="O30" i="38"/>
  <c r="Y32" i="37"/>
  <c r="Y32" i="40"/>
  <c r="Y29" i="38"/>
  <c r="W32" i="37"/>
  <c r="W32" i="40"/>
  <c r="W29" i="38"/>
  <c r="U32" i="37"/>
  <c r="U32" i="40"/>
  <c r="U29" i="38"/>
  <c r="S32" i="37"/>
  <c r="S32" i="40"/>
  <c r="S29" i="38"/>
  <c r="Q32" i="37"/>
  <c r="Q32" i="40"/>
  <c r="Q29" i="38"/>
  <c r="O32" i="37"/>
  <c r="O32" i="40"/>
  <c r="O29" i="38"/>
  <c r="Y31" i="37"/>
  <c r="Y31" i="40"/>
  <c r="Y28" i="38"/>
  <c r="W31" i="37"/>
  <c r="W31" i="40"/>
  <c r="W28" i="38"/>
  <c r="U31" i="37"/>
  <c r="U31" i="40"/>
  <c r="U28" i="38"/>
  <c r="S31" i="37"/>
  <c r="S31" i="40"/>
  <c r="S28" i="38"/>
  <c r="Q31" i="37"/>
  <c r="Q31" i="40"/>
  <c r="Q28" i="38"/>
  <c r="O31" i="37"/>
  <c r="O31" i="40"/>
  <c r="O28" i="38"/>
  <c r="Y30" i="37"/>
  <c r="Y30" i="40"/>
  <c r="Y27" i="38"/>
  <c r="W30" i="37"/>
  <c r="W30" i="40"/>
  <c r="W27" i="38"/>
  <c r="U30" i="37"/>
  <c r="U30" i="40"/>
  <c r="U27" i="38"/>
  <c r="S30" i="37"/>
  <c r="S30" i="40"/>
  <c r="S27" i="38"/>
  <c r="Q30" i="37"/>
  <c r="Q30" i="40"/>
  <c r="Q27" i="38"/>
  <c r="O30" i="37"/>
  <c r="O30" i="40"/>
  <c r="O27" i="38"/>
  <c r="P35" i="37"/>
  <c r="P35" i="40"/>
  <c r="P32" i="38"/>
  <c r="R35" i="37"/>
  <c r="R35" i="40"/>
  <c r="R32" i="38"/>
  <c r="T35" i="37"/>
  <c r="T35" i="40"/>
  <c r="T32" i="38"/>
  <c r="V35" i="37"/>
  <c r="V35" i="40"/>
  <c r="V32" i="38"/>
  <c r="X35" i="37"/>
  <c r="X35" i="40"/>
  <c r="X32" i="38"/>
  <c r="Z35" i="37"/>
  <c r="Z35" i="40"/>
  <c r="Z32" i="38"/>
  <c r="P39" i="40"/>
  <c r="P60" i="38"/>
  <c r="R39" i="40"/>
  <c r="R60" i="38"/>
  <c r="T39" i="40"/>
  <c r="T60" i="38"/>
  <c r="V39" i="40"/>
  <c r="V60" i="38"/>
  <c r="X39" i="40"/>
  <c r="X60" i="38"/>
  <c r="Z39" i="40"/>
  <c r="Z60" i="38"/>
  <c r="O41" i="20"/>
  <c r="P43" i="40"/>
  <c r="P37" i="38"/>
  <c r="R43" i="40"/>
  <c r="R37" i="38"/>
  <c r="T43" i="40"/>
  <c r="T37" i="38"/>
  <c r="V43" i="40"/>
  <c r="V37" i="38"/>
  <c r="X43" i="40"/>
  <c r="X37" i="38"/>
  <c r="Z43" i="40"/>
  <c r="Z37" i="38"/>
  <c r="Y54" i="40"/>
  <c r="Y48" i="38"/>
  <c r="W54" i="40"/>
  <c r="W48" i="38"/>
  <c r="U54" i="40"/>
  <c r="U48" i="38"/>
  <c r="S54" i="40"/>
  <c r="S48" i="38"/>
  <c r="Q54" i="40"/>
  <c r="Q48" i="38"/>
  <c r="O54" i="40"/>
  <c r="O48" i="38"/>
  <c r="Y53" i="40"/>
  <c r="Y47" i="38"/>
  <c r="W53" i="40"/>
  <c r="W47" i="38"/>
  <c r="U53" i="40"/>
  <c r="U47" i="38"/>
  <c r="S53" i="40"/>
  <c r="S47" i="38"/>
  <c r="Q53" i="40"/>
  <c r="Q47" i="38"/>
  <c r="O53" i="40"/>
  <c r="O47" i="38"/>
  <c r="Y52" i="40"/>
  <c r="Y46" i="38"/>
  <c r="W52" i="40"/>
  <c r="W46" i="38"/>
  <c r="U52" i="40"/>
  <c r="U46" i="38"/>
  <c r="S52" i="40"/>
  <c r="S46" i="38"/>
  <c r="Q52" i="40"/>
  <c r="Q46" i="38"/>
  <c r="O52" i="40"/>
  <c r="O46" i="38"/>
  <c r="Y51" i="40"/>
  <c r="Y45" i="38"/>
  <c r="W51" i="40"/>
  <c r="W45" i="38"/>
  <c r="U51" i="40"/>
  <c r="U45" i="38"/>
  <c r="S51" i="40"/>
  <c r="S45" i="38"/>
  <c r="Q51" i="40"/>
  <c r="Q45" i="38"/>
  <c r="O51" i="40"/>
  <c r="O45" i="38"/>
  <c r="Y50" i="40"/>
  <c r="Y44" i="38"/>
  <c r="W50" i="40"/>
  <c r="W44" i="38"/>
  <c r="U50" i="40"/>
  <c r="U44" i="38"/>
  <c r="S50" i="40"/>
  <c r="S44" i="38"/>
  <c r="Q50" i="40"/>
  <c r="Q44" i="38"/>
  <c r="O50" i="40"/>
  <c r="O44" i="38"/>
  <c r="Y49" i="40"/>
  <c r="Y43" i="38"/>
  <c r="W49" i="40"/>
  <c r="W43" i="38"/>
  <c r="U49" i="40"/>
  <c r="U43" i="38"/>
  <c r="S49" i="40"/>
  <c r="S43" i="38"/>
  <c r="Q49" i="40"/>
  <c r="Q43" i="38"/>
  <c r="O49" i="40"/>
  <c r="O43" i="38"/>
  <c r="Y48" i="40"/>
  <c r="Y42" i="38"/>
  <c r="W48" i="40"/>
  <c r="W42" i="38"/>
  <c r="U48" i="40"/>
  <c r="U42" i="38"/>
  <c r="S48" i="40"/>
  <c r="S42" i="38"/>
  <c r="Q48" i="40"/>
  <c r="Q42" i="38"/>
  <c r="O48" i="40"/>
  <c r="O42" i="38"/>
  <c r="Y47" i="40"/>
  <c r="Y41" i="38"/>
  <c r="W47" i="40"/>
  <c r="W41" i="38"/>
  <c r="U47" i="40"/>
  <c r="U41" i="38"/>
  <c r="S47" i="40"/>
  <c r="S41" i="38"/>
  <c r="Q47" i="40"/>
  <c r="Q41" i="38"/>
  <c r="O47" i="40"/>
  <c r="O41" i="38"/>
  <c r="Y46" i="40"/>
  <c r="Y40" i="38"/>
  <c r="W46" i="40"/>
  <c r="W40" i="38"/>
  <c r="U46" i="40"/>
  <c r="U40" i="38"/>
  <c r="S46" i="40"/>
  <c r="S40" i="38"/>
  <c r="Q46" i="40"/>
  <c r="Q40" i="38"/>
  <c r="O46" i="40"/>
  <c r="O40" i="38"/>
  <c r="Y45" i="40"/>
  <c r="Y39" i="38"/>
  <c r="W45" i="40"/>
  <c r="W39" i="38"/>
  <c r="U45" i="40"/>
  <c r="U39" i="38"/>
  <c r="S45" i="40"/>
  <c r="S39" i="38"/>
  <c r="Q45" i="40"/>
  <c r="Q39" i="38"/>
  <c r="O45" i="40"/>
  <c r="O39" i="38"/>
  <c r="Y44" i="40"/>
  <c r="Y38" i="38"/>
  <c r="W44" i="40"/>
  <c r="W38" i="38"/>
  <c r="U44" i="40"/>
  <c r="U38" i="38"/>
  <c r="S44" i="40"/>
  <c r="S38" i="38"/>
  <c r="Q44" i="40"/>
  <c r="Q38" i="38"/>
  <c r="O44" i="40"/>
  <c r="O38" i="38"/>
  <c r="P56" i="40"/>
  <c r="P50" i="38"/>
  <c r="R56" i="40"/>
  <c r="R50" i="38"/>
  <c r="T56" i="40"/>
  <c r="T50" i="38"/>
  <c r="V56" i="40"/>
  <c r="V50" i="38"/>
  <c r="X56" i="40"/>
  <c r="X50" i="38"/>
  <c r="Z56" i="40"/>
  <c r="Z50" i="38"/>
  <c r="P57" i="40"/>
  <c r="P51" i="38"/>
  <c r="R57" i="40"/>
  <c r="R51" i="38"/>
  <c r="T57" i="40"/>
  <c r="T51" i="38"/>
  <c r="W57" i="40"/>
  <c r="W51" i="38"/>
  <c r="Y57" i="40"/>
  <c r="Y51" i="38"/>
  <c r="O58" i="40"/>
  <c r="O52" i="38"/>
  <c r="U58" i="40"/>
  <c r="U52" i="38"/>
  <c r="W58" i="40"/>
  <c r="W52" i="38"/>
  <c r="Y58" i="40"/>
  <c r="Y52" i="38"/>
  <c r="O59" i="40"/>
  <c r="O53" i="38"/>
  <c r="Q59" i="40"/>
  <c r="Q53" i="38"/>
  <c r="S59" i="40"/>
  <c r="S53" i="38"/>
  <c r="U59" i="40"/>
  <c r="U53" i="38"/>
  <c r="W59" i="40"/>
  <c r="W53" i="38"/>
  <c r="Y59" i="40"/>
  <c r="Y53" i="38"/>
  <c r="O55" i="20"/>
  <c r="Y55"/>
  <c r="W55"/>
  <c r="T55"/>
  <c r="P55"/>
  <c r="Y28"/>
  <c r="W28"/>
  <c r="U28"/>
  <c r="S28"/>
  <c r="Q28"/>
  <c r="O28"/>
  <c r="Z7" i="37"/>
  <c r="X7"/>
  <c r="V7"/>
  <c r="T7"/>
  <c r="R7"/>
  <c r="P7"/>
  <c r="Z19"/>
  <c r="X19"/>
  <c r="V19"/>
  <c r="T19"/>
  <c r="R19"/>
  <c r="P19"/>
  <c r="Y22"/>
  <c r="W22"/>
  <c r="U22"/>
  <c r="S22"/>
  <c r="Q22"/>
  <c r="O22"/>
  <c r="Y21"/>
  <c r="W21"/>
  <c r="U21"/>
  <c r="S21"/>
  <c r="Q21"/>
  <c r="O21"/>
  <c r="Y20"/>
  <c r="W20"/>
  <c r="U20"/>
  <c r="S20"/>
  <c r="Q20"/>
  <c r="O20"/>
  <c r="Y24"/>
  <c r="W24"/>
  <c r="U24"/>
  <c r="S24"/>
  <c r="Q24"/>
  <c r="O25"/>
  <c r="Y25"/>
  <c r="W25"/>
  <c r="U25"/>
  <c r="S25"/>
  <c r="Q25"/>
  <c r="Z27"/>
  <c r="X27"/>
  <c r="V27"/>
  <c r="T27"/>
  <c r="R27"/>
  <c r="P27"/>
  <c r="Z26"/>
  <c r="X26"/>
  <c r="V26"/>
  <c r="T26"/>
  <c r="R26"/>
  <c r="P26"/>
  <c r="Z62"/>
  <c r="X62"/>
  <c r="V62"/>
  <c r="T62"/>
  <c r="R62"/>
  <c r="P62"/>
  <c r="Y61"/>
  <c r="W61"/>
  <c r="T61"/>
  <c r="R61"/>
  <c r="P61"/>
  <c r="Y60"/>
  <c r="W60"/>
  <c r="U60"/>
  <c r="S60"/>
  <c r="Q60"/>
  <c r="Z59"/>
  <c r="X59"/>
  <c r="V59"/>
  <c r="T59"/>
  <c r="R59"/>
  <c r="P59"/>
  <c r="Y58"/>
  <c r="W58"/>
  <c r="U58"/>
  <c r="R58"/>
  <c r="Z57"/>
  <c r="X57"/>
  <c r="V57"/>
  <c r="S57"/>
  <c r="P57"/>
  <c r="Y56"/>
  <c r="W56"/>
  <c r="U56"/>
  <c r="S56"/>
  <c r="P56"/>
  <c r="Y54"/>
  <c r="W54"/>
  <c r="U54"/>
  <c r="S54"/>
  <c r="Q54"/>
  <c r="Z53"/>
  <c r="X53"/>
  <c r="V53"/>
  <c r="T53"/>
  <c r="R53"/>
  <c r="P53"/>
  <c r="Y52"/>
  <c r="W52"/>
  <c r="U52"/>
  <c r="S52"/>
  <c r="Q52"/>
  <c r="Z51"/>
  <c r="X51"/>
  <c r="V51"/>
  <c r="T51"/>
  <c r="R51"/>
  <c r="P51"/>
  <c r="Y50"/>
  <c r="W50"/>
  <c r="U50"/>
  <c r="S50"/>
  <c r="Q50"/>
  <c r="Z49"/>
  <c r="X49"/>
  <c r="V49"/>
  <c r="T49"/>
  <c r="R49"/>
  <c r="P49"/>
  <c r="Y48"/>
  <c r="W48"/>
  <c r="U48"/>
  <c r="S48"/>
  <c r="Q48"/>
  <c r="Z47"/>
  <c r="X47"/>
  <c r="V47"/>
  <c r="T47"/>
  <c r="R47"/>
  <c r="P47"/>
  <c r="Y46"/>
  <c r="W46"/>
  <c r="U46"/>
  <c r="S46"/>
  <c r="Q46"/>
  <c r="Z45"/>
  <c r="X45"/>
  <c r="V45"/>
  <c r="T45"/>
  <c r="R45"/>
  <c r="P45"/>
  <c r="Y44"/>
  <c r="W44"/>
  <c r="U44"/>
  <c r="S44"/>
  <c r="Q44"/>
  <c r="Z43"/>
  <c r="X43"/>
  <c r="V43"/>
  <c r="T43"/>
  <c r="R43"/>
  <c r="P43"/>
  <c r="Y42"/>
  <c r="W42"/>
  <c r="U42"/>
  <c r="S42"/>
  <c r="Q42"/>
  <c r="Y40"/>
  <c r="W40"/>
  <c r="T40"/>
  <c r="P40"/>
  <c r="Y39"/>
  <c r="W39"/>
  <c r="U39"/>
  <c r="S39"/>
  <c r="Q39"/>
  <c r="Z38"/>
  <c r="X38"/>
  <c r="V38"/>
  <c r="T38"/>
  <c r="R38"/>
  <c r="P38"/>
  <c r="Y37"/>
  <c r="W37"/>
  <c r="U37"/>
  <c r="S37"/>
  <c r="Q37"/>
  <c r="S58" i="40"/>
  <c r="S52" i="38"/>
  <c r="S52" i="41" s="1"/>
  <c r="S55" i="20"/>
  <c r="S58" i="37"/>
  <c r="AH9" i="39"/>
  <c r="Q56" i="40"/>
  <c r="Q50" i="38"/>
  <c r="Q50" i="41" s="1"/>
  <c r="Q57" i="40"/>
  <c r="Q51" i="38"/>
  <c r="Q51" i="41" s="1"/>
  <c r="Q58" i="40"/>
  <c r="Q52" i="38"/>
  <c r="Q52" i="41" s="1"/>
  <c r="Q55" i="20"/>
  <c r="Q55" i="40" s="1"/>
  <c r="Q58" i="37"/>
  <c r="Q56"/>
  <c r="Q57"/>
  <c r="O55" i="40"/>
  <c r="O67" i="20"/>
  <c r="N10" i="39"/>
  <c r="X12"/>
  <c r="Z12"/>
  <c r="N11"/>
  <c r="Y12"/>
  <c r="N8"/>
  <c r="U12"/>
  <c r="N7"/>
  <c r="T12"/>
  <c r="N9"/>
  <c r="Q12"/>
  <c r="W12"/>
  <c r="R12"/>
  <c r="O12"/>
  <c r="P12"/>
  <c r="V12"/>
  <c r="S12"/>
  <c r="Q12" i="37"/>
  <c r="Q12" i="40"/>
  <c r="W23" i="37"/>
  <c r="W23" i="40"/>
  <c r="V23" i="37"/>
  <c r="V23" i="40"/>
  <c r="W55" i="37"/>
  <c r="W55" i="40"/>
  <c r="X55" i="37"/>
  <c r="X55" i="40"/>
  <c r="P55" i="37"/>
  <c r="P55" i="40"/>
  <c r="Z23" i="37"/>
  <c r="Z23" i="40"/>
  <c r="S12" i="37"/>
  <c r="S12" i="40"/>
  <c r="Y23" i="37"/>
  <c r="Y23" i="40"/>
  <c r="U23" i="37"/>
  <c r="U23" i="40"/>
  <c r="Q23" i="37"/>
  <c r="Q23" i="40"/>
  <c r="Z55" i="37"/>
  <c r="Z55" i="40"/>
  <c r="V55" i="37"/>
  <c r="V55" i="40"/>
  <c r="R55" i="37"/>
  <c r="R55" i="40"/>
  <c r="T12" i="37"/>
  <c r="T12" i="40"/>
  <c r="S23" i="37"/>
  <c r="S23" i="40"/>
  <c r="T55" i="37"/>
  <c r="T55" i="40"/>
  <c r="V12" i="37"/>
  <c r="V12" i="40"/>
  <c r="R23" i="37"/>
  <c r="R23" i="40"/>
  <c r="S55" i="37"/>
  <c r="S55" i="40"/>
  <c r="R12" i="37"/>
  <c r="R12" i="40"/>
  <c r="X23" i="37"/>
  <c r="X23" i="40"/>
  <c r="T23" i="37"/>
  <c r="T23" i="40"/>
  <c r="P23" i="37"/>
  <c r="P23" i="40"/>
  <c r="Y55" i="37"/>
  <c r="Y55" i="40"/>
  <c r="Q55" i="37"/>
  <c r="N28" i="20"/>
  <c r="N236" i="35"/>
  <c r="O263"/>
  <c r="N28" i="37" l="1"/>
  <c r="N28" i="40"/>
  <c r="Q28" i="37"/>
  <c r="Q28" i="40"/>
  <c r="U28" i="37"/>
  <c r="U28" i="40"/>
  <c r="Y28" i="37"/>
  <c r="Y28" i="40"/>
  <c r="Y53" i="41"/>
  <c r="Y53" i="39"/>
  <c r="W53" i="41"/>
  <c r="W53" i="39"/>
  <c r="U53" i="41"/>
  <c r="U53" i="39"/>
  <c r="S53" i="41"/>
  <c r="S53" i="39"/>
  <c r="Q53" i="41"/>
  <c r="Q53" i="39"/>
  <c r="O53" i="41"/>
  <c r="O53" i="39"/>
  <c r="N53" i="38"/>
  <c r="Y52" i="41"/>
  <c r="Y52" i="39"/>
  <c r="W52" i="41"/>
  <c r="W52" i="39"/>
  <c r="U52" i="41"/>
  <c r="U52" i="39"/>
  <c r="O52" i="41"/>
  <c r="O52" i="39"/>
  <c r="Y51" i="41"/>
  <c r="Y51" i="39"/>
  <c r="W51" i="41"/>
  <c r="W51" i="39"/>
  <c r="T51" i="41"/>
  <c r="T51" i="39"/>
  <c r="R51" i="41"/>
  <c r="R51" i="39"/>
  <c r="P51" i="41"/>
  <c r="P51" i="39"/>
  <c r="Z50" i="41"/>
  <c r="Z50" i="39"/>
  <c r="Z49" i="38"/>
  <c r="X50" i="41"/>
  <c r="X50" i="39"/>
  <c r="V50" i="41"/>
  <c r="V50" i="39"/>
  <c r="T50" i="41"/>
  <c r="T50" i="39"/>
  <c r="R50" i="41"/>
  <c r="R50" i="39"/>
  <c r="P50" i="41"/>
  <c r="P50" i="39"/>
  <c r="O38" i="41"/>
  <c r="O38" i="39"/>
  <c r="N38" i="38"/>
  <c r="Q38" i="41"/>
  <c r="Q38" i="39"/>
  <c r="S38" i="41"/>
  <c r="S38" i="39"/>
  <c r="U38" i="41"/>
  <c r="U38" i="39"/>
  <c r="W38" i="41"/>
  <c r="W38" i="39"/>
  <c r="Y38" i="41"/>
  <c r="Y38" i="39"/>
  <c r="O39" i="41"/>
  <c r="O39" i="39"/>
  <c r="N39" i="38"/>
  <c r="Q39" i="41"/>
  <c r="Q39" i="39"/>
  <c r="S39" i="41"/>
  <c r="S39" i="39"/>
  <c r="U39" i="41"/>
  <c r="U39" i="39"/>
  <c r="W39" i="41"/>
  <c r="W39" i="39"/>
  <c r="Y39" i="41"/>
  <c r="Y39" i="39"/>
  <c r="O40" i="41"/>
  <c r="O40" i="39"/>
  <c r="N40" i="38"/>
  <c r="Q40" i="41"/>
  <c r="Q40" i="39"/>
  <c r="S40" i="41"/>
  <c r="S40" i="39"/>
  <c r="U40" i="41"/>
  <c r="U40" i="39"/>
  <c r="W40" i="41"/>
  <c r="W40" i="39"/>
  <c r="Y40" i="41"/>
  <c r="Y40" i="39"/>
  <c r="O41" i="41"/>
  <c r="O41" i="39"/>
  <c r="N41" i="38"/>
  <c r="Q41" i="41"/>
  <c r="Q41" i="39"/>
  <c r="S41" i="41"/>
  <c r="S41" i="39"/>
  <c r="U41" i="41"/>
  <c r="U41" i="39"/>
  <c r="W41" i="41"/>
  <c r="W41" i="39"/>
  <c r="Y41" i="41"/>
  <c r="Y41" i="39"/>
  <c r="O42" i="41"/>
  <c r="O42" i="39"/>
  <c r="N42" i="38"/>
  <c r="Q42" i="41"/>
  <c r="Q42" i="39"/>
  <c r="S42" i="41"/>
  <c r="S42" i="39"/>
  <c r="U42" i="41"/>
  <c r="U42" i="39"/>
  <c r="W42" i="41"/>
  <c r="W42" i="39"/>
  <c r="Y42" i="41"/>
  <c r="Y42" i="39"/>
  <c r="O43" i="41"/>
  <c r="O43" i="39"/>
  <c r="N43" i="38"/>
  <c r="Q43" i="41"/>
  <c r="Q43" i="39"/>
  <c r="S43" i="41"/>
  <c r="S43" i="39"/>
  <c r="U43" i="41"/>
  <c r="U43" i="39"/>
  <c r="W43" i="41"/>
  <c r="W43" i="39"/>
  <c r="Y43" i="41"/>
  <c r="Y43" i="39"/>
  <c r="O44" i="41"/>
  <c r="O44" i="39"/>
  <c r="N44" i="38"/>
  <c r="Q44" i="41"/>
  <c r="Q44" i="39"/>
  <c r="S44" i="41"/>
  <c r="S44" i="39"/>
  <c r="U44" i="41"/>
  <c r="U44" i="39"/>
  <c r="W44" i="41"/>
  <c r="W44" i="39"/>
  <c r="Y44" i="41"/>
  <c r="Y44" i="39"/>
  <c r="O45" i="41"/>
  <c r="O45" i="39"/>
  <c r="N45" i="38"/>
  <c r="Q45" i="41"/>
  <c r="Q45" i="39"/>
  <c r="S45" i="41"/>
  <c r="S45" i="39"/>
  <c r="U45" i="41"/>
  <c r="U45" i="39"/>
  <c r="W45" i="41"/>
  <c r="W45" i="39"/>
  <c r="Y45" i="41"/>
  <c r="Y45" i="39"/>
  <c r="O46" i="41"/>
  <c r="O46" i="39"/>
  <c r="N46" i="38"/>
  <c r="Q46" i="41"/>
  <c r="Q46" i="39"/>
  <c r="S46" i="41"/>
  <c r="S46" i="39"/>
  <c r="U46" i="41"/>
  <c r="U46" i="39"/>
  <c r="W46" i="41"/>
  <c r="W46" i="39"/>
  <c r="Y46" i="41"/>
  <c r="Y46" i="39"/>
  <c r="O47" i="41"/>
  <c r="O47" i="39"/>
  <c r="N47" i="38"/>
  <c r="Q47" i="41"/>
  <c r="Q47" i="39"/>
  <c r="S47" i="41"/>
  <c r="S47" i="39"/>
  <c r="U47" i="41"/>
  <c r="U47" i="39"/>
  <c r="W47" i="41"/>
  <c r="W47" i="39"/>
  <c r="Y47" i="41"/>
  <c r="Y47" i="39"/>
  <c r="O48" i="41"/>
  <c r="O48" i="39"/>
  <c r="N48" i="38"/>
  <c r="Q48" i="41"/>
  <c r="Q48" i="39"/>
  <c r="S48" i="41"/>
  <c r="S48" i="39"/>
  <c r="U48" i="41"/>
  <c r="U48" i="39"/>
  <c r="W48" i="41"/>
  <c r="W48" i="39"/>
  <c r="Y48" i="41"/>
  <c r="Y48" i="39"/>
  <c r="Z37" i="41"/>
  <c r="Z37" i="39"/>
  <c r="X37" i="41"/>
  <c r="X37" i="39"/>
  <c r="V37" i="41"/>
  <c r="V37" i="39"/>
  <c r="T37" i="41"/>
  <c r="T37" i="39"/>
  <c r="R37" i="41"/>
  <c r="R37" i="39"/>
  <c r="P37" i="41"/>
  <c r="P37" i="39"/>
  <c r="O41" i="40"/>
  <c r="O68" i="20"/>
  <c r="X32" i="39"/>
  <c r="X32" i="41"/>
  <c r="T32" i="39"/>
  <c r="T32" i="41"/>
  <c r="P32" i="39"/>
  <c r="P32" i="41"/>
  <c r="Q27" i="39"/>
  <c r="Q27" i="41"/>
  <c r="U27" i="39"/>
  <c r="U27" i="41"/>
  <c r="Y27" i="39"/>
  <c r="Y27" i="41"/>
  <c r="Q28" i="39"/>
  <c r="Q28" i="41"/>
  <c r="U28" i="39"/>
  <c r="U28" i="41"/>
  <c r="Y28" i="39"/>
  <c r="Y28" i="41"/>
  <c r="Q29" i="39"/>
  <c r="Q29" i="41"/>
  <c r="U29" i="39"/>
  <c r="U29" i="41"/>
  <c r="Y29" i="39"/>
  <c r="Y29" i="41"/>
  <c r="Q30" i="39"/>
  <c r="Q30" i="41"/>
  <c r="U30" i="39"/>
  <c r="U30" i="41"/>
  <c r="Y30" i="39"/>
  <c r="Y30" i="41"/>
  <c r="Q31" i="39"/>
  <c r="Q31" i="41"/>
  <c r="U31" i="39"/>
  <c r="U31" i="41"/>
  <c r="Y31" i="39"/>
  <c r="Y31" i="41"/>
  <c r="W24" i="39"/>
  <c r="W24" i="41"/>
  <c r="S24" i="39"/>
  <c r="S24" i="41"/>
  <c r="O24" i="39"/>
  <c r="O24" i="41"/>
  <c r="N24" i="38"/>
  <c r="W23" i="39"/>
  <c r="W23" i="41"/>
  <c r="S23" i="39"/>
  <c r="S23" i="41"/>
  <c r="O23" i="39"/>
  <c r="O23" i="41"/>
  <c r="N23" i="38"/>
  <c r="W22" i="39"/>
  <c r="W22" i="41"/>
  <c r="S22" i="39"/>
  <c r="S22" i="41"/>
  <c r="O22" i="39"/>
  <c r="O22" i="41"/>
  <c r="N22" i="38"/>
  <c r="X36" i="41"/>
  <c r="X36" i="39"/>
  <c r="X41" i="40"/>
  <c r="X41" i="37"/>
  <c r="T36" i="41"/>
  <c r="T36" i="39"/>
  <c r="T41" i="40"/>
  <c r="T41" i="37"/>
  <c r="P36" i="41"/>
  <c r="P36" i="39"/>
  <c r="P41" i="40"/>
  <c r="P41" i="37"/>
  <c r="X26" i="39"/>
  <c r="X26" i="41"/>
  <c r="X25" i="38"/>
  <c r="T26" i="39"/>
  <c r="T26" i="41"/>
  <c r="T25" i="38"/>
  <c r="P26" i="39"/>
  <c r="P26" i="41"/>
  <c r="P25" i="38"/>
  <c r="X17" i="39"/>
  <c r="X17" i="41"/>
  <c r="T17" i="39"/>
  <c r="T17" i="41"/>
  <c r="P17" i="39"/>
  <c r="P17" i="41"/>
  <c r="Z53"/>
  <c r="Z53" i="39"/>
  <c r="X53" i="41"/>
  <c r="X53" i="39"/>
  <c r="V53" i="41"/>
  <c r="V53" i="39"/>
  <c r="T53" i="41"/>
  <c r="T53" i="39"/>
  <c r="R53" i="41"/>
  <c r="R53" i="39"/>
  <c r="P53" i="41"/>
  <c r="P53" i="39"/>
  <c r="Z52" i="41"/>
  <c r="Z52" i="39"/>
  <c r="X52" i="41"/>
  <c r="X52" i="39"/>
  <c r="V52" i="41"/>
  <c r="V52" i="39"/>
  <c r="T52" i="41"/>
  <c r="T52" i="39"/>
  <c r="R52" i="41"/>
  <c r="R52" i="39"/>
  <c r="P52" i="41"/>
  <c r="P52" i="39"/>
  <c r="Z51" i="41"/>
  <c r="Z51" i="39"/>
  <c r="X51" i="41"/>
  <c r="X51" i="39"/>
  <c r="V51" i="41"/>
  <c r="V51" i="39"/>
  <c r="S51" i="41"/>
  <c r="S51" i="39"/>
  <c r="O51" i="41"/>
  <c r="O51" i="39"/>
  <c r="Y50" i="41"/>
  <c r="Y50" i="39"/>
  <c r="W50" i="41"/>
  <c r="W50" i="39"/>
  <c r="U50" i="41"/>
  <c r="U50" i="39"/>
  <c r="S50" i="41"/>
  <c r="S50" i="39"/>
  <c r="O50" i="41"/>
  <c r="O50" i="39"/>
  <c r="P38" i="41"/>
  <c r="P38" i="39"/>
  <c r="R38" i="41"/>
  <c r="R38" i="39"/>
  <c r="T38" i="41"/>
  <c r="T38" i="39"/>
  <c r="V38" i="41"/>
  <c r="V38" i="39"/>
  <c r="X38" i="41"/>
  <c r="X38" i="39"/>
  <c r="Z38" i="41"/>
  <c r="Z38" i="39"/>
  <c r="P39" i="41"/>
  <c r="P39" i="39"/>
  <c r="R39" i="41"/>
  <c r="R39" i="39"/>
  <c r="T39" i="41"/>
  <c r="T39" i="39"/>
  <c r="V39" i="41"/>
  <c r="V39" i="39"/>
  <c r="X39" i="41"/>
  <c r="X39" i="39"/>
  <c r="Z39" i="41"/>
  <c r="Z39" i="39"/>
  <c r="P40" i="41"/>
  <c r="P40" i="39"/>
  <c r="R40" i="41"/>
  <c r="R40" i="39"/>
  <c r="T40" i="41"/>
  <c r="T40" i="39"/>
  <c r="V40" i="41"/>
  <c r="V40" i="39"/>
  <c r="X40" i="41"/>
  <c r="X40" i="39"/>
  <c r="Z40" i="41"/>
  <c r="Z40" i="39"/>
  <c r="P41" i="41"/>
  <c r="P41" i="39"/>
  <c r="R41" i="41"/>
  <c r="R41" i="39"/>
  <c r="T41" i="41"/>
  <c r="T41" i="39"/>
  <c r="V41" i="41"/>
  <c r="V41" i="39"/>
  <c r="X41" i="41"/>
  <c r="X41" i="39"/>
  <c r="Z41" i="41"/>
  <c r="Z41" i="39"/>
  <c r="P42" i="41"/>
  <c r="P42" i="39"/>
  <c r="R42" i="41"/>
  <c r="R42" i="39"/>
  <c r="T42" i="41"/>
  <c r="T42" i="39"/>
  <c r="V42" i="41"/>
  <c r="V42" i="39"/>
  <c r="X42" i="41"/>
  <c r="X42" i="39"/>
  <c r="Z42" i="41"/>
  <c r="Z42" i="39"/>
  <c r="P43" i="41"/>
  <c r="P43" i="39"/>
  <c r="R43" i="41"/>
  <c r="R43" i="39"/>
  <c r="T43" i="41"/>
  <c r="T43" i="39"/>
  <c r="V43" i="41"/>
  <c r="V43" i="39"/>
  <c r="X43" i="41"/>
  <c r="X43" i="39"/>
  <c r="Z43" i="41"/>
  <c r="Z43" i="39"/>
  <c r="P44" i="41"/>
  <c r="P44" i="39"/>
  <c r="R44" i="41"/>
  <c r="R44" i="39"/>
  <c r="T44" i="41"/>
  <c r="T44" i="39"/>
  <c r="V44" i="41"/>
  <c r="V44" i="39"/>
  <c r="X44" i="41"/>
  <c r="X44" i="39"/>
  <c r="Z44" i="41"/>
  <c r="Z44" i="39"/>
  <c r="P45" i="41"/>
  <c r="P45" i="39"/>
  <c r="R45" i="41"/>
  <c r="R45" i="39"/>
  <c r="T45" i="41"/>
  <c r="T45" i="39"/>
  <c r="V45" i="41"/>
  <c r="V45" i="39"/>
  <c r="X45" i="41"/>
  <c r="X45" i="39"/>
  <c r="Z45" i="41"/>
  <c r="Z45" i="39"/>
  <c r="P46" i="41"/>
  <c r="P46" i="39"/>
  <c r="R46" i="41"/>
  <c r="R46" i="39"/>
  <c r="T46" i="41"/>
  <c r="T46" i="39"/>
  <c r="V46" i="41"/>
  <c r="V46" i="39"/>
  <c r="X46" i="41"/>
  <c r="X46" i="39"/>
  <c r="Z46" i="41"/>
  <c r="Z46" i="39"/>
  <c r="P47" i="41"/>
  <c r="P47" i="39"/>
  <c r="R47" i="41"/>
  <c r="R47" i="39"/>
  <c r="T47" i="41"/>
  <c r="T47" i="39"/>
  <c r="V47" i="41"/>
  <c r="V47" i="39"/>
  <c r="X47" i="41"/>
  <c r="X47" i="39"/>
  <c r="Z47" i="41"/>
  <c r="Z47" i="39"/>
  <c r="P48" i="41"/>
  <c r="P48" i="39"/>
  <c r="R48" i="41"/>
  <c r="R48" i="39"/>
  <c r="T48" i="41"/>
  <c r="T48" i="39"/>
  <c r="V48" i="41"/>
  <c r="V48" i="39"/>
  <c r="X48" i="41"/>
  <c r="X48" i="39"/>
  <c r="Z48" i="41"/>
  <c r="Z48" i="39"/>
  <c r="Y37" i="41"/>
  <c r="Y37" i="39"/>
  <c r="W37" i="41"/>
  <c r="W37" i="39"/>
  <c r="U37" i="41"/>
  <c r="U37" i="39"/>
  <c r="S37" i="41"/>
  <c r="S37" i="39"/>
  <c r="Q37" i="41"/>
  <c r="Q37" i="39"/>
  <c r="O37" i="41"/>
  <c r="O37" i="39"/>
  <c r="N37" i="38"/>
  <c r="Y60" i="41"/>
  <c r="Y60" i="39"/>
  <c r="W60" i="41"/>
  <c r="W60" i="39"/>
  <c r="U60" i="41"/>
  <c r="U60" i="39"/>
  <c r="S60" i="41"/>
  <c r="S60" i="39"/>
  <c r="Q60" i="41"/>
  <c r="Q60" i="39"/>
  <c r="O60" i="41"/>
  <c r="N60" i="38"/>
  <c r="O60" i="39"/>
  <c r="Y32"/>
  <c r="Y32" i="41"/>
  <c r="U32" i="39"/>
  <c r="U32" i="41"/>
  <c r="Q32" i="39"/>
  <c r="Q32" i="41"/>
  <c r="P27" i="39"/>
  <c r="P27" i="41"/>
  <c r="T27" i="39"/>
  <c r="T27" i="41"/>
  <c r="X27" i="39"/>
  <c r="X27" i="41"/>
  <c r="P28" i="39"/>
  <c r="P28" i="41"/>
  <c r="T28" i="39"/>
  <c r="T28" i="41"/>
  <c r="X28" i="39"/>
  <c r="X28" i="41"/>
  <c r="P29" i="39"/>
  <c r="P29" i="41"/>
  <c r="T29" i="39"/>
  <c r="T29" i="41"/>
  <c r="X29" i="39"/>
  <c r="X29" i="41"/>
  <c r="P30" i="39"/>
  <c r="P30" i="41"/>
  <c r="T30" i="39"/>
  <c r="T30" i="41"/>
  <c r="X30" i="39"/>
  <c r="X30" i="41"/>
  <c r="P31" i="39"/>
  <c r="P31" i="41"/>
  <c r="T31" i="39"/>
  <c r="T31" i="41"/>
  <c r="X31" i="39"/>
  <c r="X31" i="41"/>
  <c r="Y21" i="39"/>
  <c r="Y21" i="41"/>
  <c r="W21" i="39"/>
  <c r="W21" i="41"/>
  <c r="U21" i="39"/>
  <c r="U21" i="41"/>
  <c r="S21" i="39"/>
  <c r="S21" i="41"/>
  <c r="Q21" i="39"/>
  <c r="Q21" i="41"/>
  <c r="O21" i="39"/>
  <c r="O21" i="41"/>
  <c r="N21" i="38"/>
  <c r="Y20" i="39"/>
  <c r="Y20" i="41"/>
  <c r="W20" i="39"/>
  <c r="W20" i="41"/>
  <c r="U20" i="39"/>
  <c r="U20" i="41"/>
  <c r="S20" i="39"/>
  <c r="S20" i="41"/>
  <c r="Q20" i="39"/>
  <c r="Q20" i="41"/>
  <c r="O20" i="39"/>
  <c r="O20" i="41"/>
  <c r="N20" i="38"/>
  <c r="Y19" i="39"/>
  <c r="Y19" i="41"/>
  <c r="W19" i="39"/>
  <c r="W19" i="41"/>
  <c r="U19" i="39"/>
  <c r="U19" i="41"/>
  <c r="S19" i="39"/>
  <c r="S19" i="41"/>
  <c r="Q19" i="39"/>
  <c r="Q19" i="41"/>
  <c r="O19" i="39"/>
  <c r="O19" i="41"/>
  <c r="N19" i="38"/>
  <c r="X24" i="39"/>
  <c r="X24" i="41"/>
  <c r="T24" i="39"/>
  <c r="T24" i="41"/>
  <c r="P24" i="39"/>
  <c r="P24" i="41"/>
  <c r="X23" i="39"/>
  <c r="X23" i="41"/>
  <c r="T23" i="39"/>
  <c r="T23" i="41"/>
  <c r="P23" i="39"/>
  <c r="P23" i="41"/>
  <c r="X22" i="39"/>
  <c r="X22" i="41"/>
  <c r="T22" i="39"/>
  <c r="T22" i="41"/>
  <c r="P22" i="39"/>
  <c r="P22" i="41"/>
  <c r="W36"/>
  <c r="W36" i="39"/>
  <c r="W41" i="40"/>
  <c r="W41" i="37"/>
  <c r="S36" i="41"/>
  <c r="S36" i="39"/>
  <c r="S41" i="40"/>
  <c r="S41" i="37"/>
  <c r="O36" i="41"/>
  <c r="O36" i="39"/>
  <c r="N36" i="38"/>
  <c r="Y59" i="41"/>
  <c r="Y59" i="39"/>
  <c r="Y58" i="38"/>
  <c r="W59" i="41"/>
  <c r="W59" i="39"/>
  <c r="W58" i="38"/>
  <c r="U59" i="41"/>
  <c r="U59" i="39"/>
  <c r="U58" i="38"/>
  <c r="S59" i="41"/>
  <c r="S59" i="39"/>
  <c r="S58" i="38"/>
  <c r="Q59" i="41"/>
  <c r="Q59" i="39"/>
  <c r="Q58" i="38"/>
  <c r="O59" i="41"/>
  <c r="N59" i="38"/>
  <c r="O59" i="39"/>
  <c r="O58" i="38"/>
  <c r="Y26" i="39"/>
  <c r="Y26" i="41"/>
  <c r="Y25" i="38"/>
  <c r="U26" i="39"/>
  <c r="U26" i="41"/>
  <c r="U25" i="38"/>
  <c r="Q26" i="39"/>
  <c r="Q26" i="41"/>
  <c r="Q25" i="38"/>
  <c r="Y18" i="39"/>
  <c r="Y18" i="41"/>
  <c r="W18" i="39"/>
  <c r="W18" i="41"/>
  <c r="U18" i="39"/>
  <c r="U18" i="41"/>
  <c r="S18" i="39"/>
  <c r="S18" i="41"/>
  <c r="Q18" i="39"/>
  <c r="Q18" i="41"/>
  <c r="O18" i="39"/>
  <c r="O18" i="41"/>
  <c r="N18" i="38"/>
  <c r="Y17" i="39"/>
  <c r="Y17" i="41"/>
  <c r="W13" i="37"/>
  <c r="W13" i="40"/>
  <c r="S17" i="39"/>
  <c r="S17" i="41"/>
  <c r="Q17" i="39"/>
  <c r="Q17" i="41"/>
  <c r="O28" i="37"/>
  <c r="O28" i="40"/>
  <c r="S28" i="37"/>
  <c r="S28" i="40"/>
  <c r="W28" i="37"/>
  <c r="W28" i="40"/>
  <c r="Z60" i="41"/>
  <c r="Z60" i="39"/>
  <c r="X60" i="41"/>
  <c r="X60" i="39"/>
  <c r="V60" i="41"/>
  <c r="V60" i="39"/>
  <c r="T60" i="41"/>
  <c r="T60" i="39"/>
  <c r="R60" i="41"/>
  <c r="R60" i="39"/>
  <c r="P60" i="41"/>
  <c r="P60" i="39"/>
  <c r="Z32"/>
  <c r="Z32" i="41"/>
  <c r="V32" i="39"/>
  <c r="V32" i="41"/>
  <c r="R32" i="39"/>
  <c r="R32" i="41"/>
  <c r="O27" i="39"/>
  <c r="O27" i="41"/>
  <c r="N27" i="38"/>
  <c r="S27" i="39"/>
  <c r="S27" i="41"/>
  <c r="W27" i="39"/>
  <c r="W27" i="41"/>
  <c r="O28" i="39"/>
  <c r="O28" i="41"/>
  <c r="N28" i="38"/>
  <c r="S28" i="39"/>
  <c r="S28" i="41"/>
  <c r="W28" i="39"/>
  <c r="W28" i="41"/>
  <c r="O29" i="39"/>
  <c r="O29" i="41"/>
  <c r="N29" i="38"/>
  <c r="S29" i="39"/>
  <c r="S29" i="41"/>
  <c r="W29" i="39"/>
  <c r="W29" i="41"/>
  <c r="O30" i="39"/>
  <c r="O30" i="41"/>
  <c r="N30" i="38"/>
  <c r="S30" i="39"/>
  <c r="S30" i="41"/>
  <c r="W30" i="39"/>
  <c r="W30" i="41"/>
  <c r="O31" i="39"/>
  <c r="O31" i="41"/>
  <c r="N31" i="38"/>
  <c r="S31" i="39"/>
  <c r="S31" i="41"/>
  <c r="W31" i="39"/>
  <c r="W31" i="41"/>
  <c r="Z21" i="39"/>
  <c r="Z21" i="41"/>
  <c r="X21" i="39"/>
  <c r="X21" i="41"/>
  <c r="V21" i="39"/>
  <c r="V21" i="41"/>
  <c r="T21" i="39"/>
  <c r="T21" i="41"/>
  <c r="R21" i="39"/>
  <c r="R21" i="41"/>
  <c r="P21" i="39"/>
  <c r="P21" i="41"/>
  <c r="Z20" i="39"/>
  <c r="Z20" i="41"/>
  <c r="X20" i="39"/>
  <c r="X20" i="41"/>
  <c r="V20" i="39"/>
  <c r="V20" i="41"/>
  <c r="T20" i="39"/>
  <c r="T20" i="41"/>
  <c r="R20" i="39"/>
  <c r="R20" i="41"/>
  <c r="P20" i="39"/>
  <c r="P20" i="41"/>
  <c r="Z19" i="39"/>
  <c r="Z19" i="41"/>
  <c r="X19" i="39"/>
  <c r="X19" i="41"/>
  <c r="V19" i="39"/>
  <c r="V19" i="41"/>
  <c r="T19" i="39"/>
  <c r="T19" i="41"/>
  <c r="R19" i="39"/>
  <c r="R19" i="41"/>
  <c r="P19" i="39"/>
  <c r="P19" i="41"/>
  <c r="Y24" i="39"/>
  <c r="Y24" i="41"/>
  <c r="U24" i="39"/>
  <c r="U24" i="41"/>
  <c r="Q24" i="39"/>
  <c r="Q24" i="41"/>
  <c r="Y23" i="39"/>
  <c r="Y23" i="41"/>
  <c r="U23" i="39"/>
  <c r="U23" i="41"/>
  <c r="Q23" i="39"/>
  <c r="Q23" i="41"/>
  <c r="Y22" i="39"/>
  <c r="Y22" i="41"/>
  <c r="Y15" i="38"/>
  <c r="U22" i="39"/>
  <c r="U22" i="41"/>
  <c r="Q22" i="39"/>
  <c r="Q22" i="41"/>
  <c r="Y55" i="39"/>
  <c r="Y55" i="41"/>
  <c r="W55" i="39"/>
  <c r="W55" i="41"/>
  <c r="U55" i="39"/>
  <c r="U55" i="41"/>
  <c r="S55" i="39"/>
  <c r="S55" i="41"/>
  <c r="Q55" i="39"/>
  <c r="Q55" i="41"/>
  <c r="O55" i="39"/>
  <c r="O55" i="41"/>
  <c r="N55" i="38"/>
  <c r="Y56" i="39"/>
  <c r="Y56" i="41"/>
  <c r="W56" i="39"/>
  <c r="W56" i="41"/>
  <c r="T56" i="39"/>
  <c r="T56" i="41"/>
  <c r="R56" i="39"/>
  <c r="R56" i="41"/>
  <c r="P56" i="39"/>
  <c r="P56" i="41"/>
  <c r="Z57" i="39"/>
  <c r="Z57" i="41"/>
  <c r="X57" i="39"/>
  <c r="X57" i="41"/>
  <c r="V57" i="39"/>
  <c r="V57" i="41"/>
  <c r="T57" i="39"/>
  <c r="T57" i="41"/>
  <c r="R57" i="39"/>
  <c r="R57" i="41"/>
  <c r="P57" i="39"/>
  <c r="P57" i="41"/>
  <c r="Z36"/>
  <c r="Z35" i="38"/>
  <c r="Z36" i="39"/>
  <c r="Z41" i="40"/>
  <c r="Z41" i="37"/>
  <c r="V36" i="41"/>
  <c r="V36" i="39"/>
  <c r="V41" i="40"/>
  <c r="V41" i="37"/>
  <c r="R36" i="41"/>
  <c r="R36" i="39"/>
  <c r="R41" i="40"/>
  <c r="R41" i="37"/>
  <c r="Z59" i="41"/>
  <c r="Z59" i="39"/>
  <c r="Z58" i="38"/>
  <c r="X59" i="41"/>
  <c r="X59" i="39"/>
  <c r="X58" i="38"/>
  <c r="V59" i="41"/>
  <c r="V58" i="38"/>
  <c r="V59" i="39"/>
  <c r="T59" i="41"/>
  <c r="T59" i="39"/>
  <c r="T58" i="38"/>
  <c r="R59" i="41"/>
  <c r="R59" i="39"/>
  <c r="R58" i="38"/>
  <c r="P59" i="41"/>
  <c r="P58" i="38"/>
  <c r="P59" i="39"/>
  <c r="Z26"/>
  <c r="Z26" i="41"/>
  <c r="Z25" i="38"/>
  <c r="V26" i="39"/>
  <c r="V26" i="41"/>
  <c r="V25" i="38"/>
  <c r="R26" i="39"/>
  <c r="R26" i="41"/>
  <c r="R25" i="38"/>
  <c r="Z18" i="39"/>
  <c r="Z18" i="41"/>
  <c r="X18" i="39"/>
  <c r="X18" i="41"/>
  <c r="V18" i="39"/>
  <c r="V18" i="41"/>
  <c r="T18" i="39"/>
  <c r="T18" i="41"/>
  <c r="R18" i="39"/>
  <c r="R18" i="41"/>
  <c r="P18" i="39"/>
  <c r="P18" i="41"/>
  <c r="Z17" i="39"/>
  <c r="Z17" i="41"/>
  <c r="V17" i="39"/>
  <c r="V17" i="41"/>
  <c r="R17" i="39"/>
  <c r="R17" i="41"/>
  <c r="Q13" i="37"/>
  <c r="Q13" i="40"/>
  <c r="W32" i="39"/>
  <c r="W32" i="41"/>
  <c r="S32" i="39"/>
  <c r="S32" i="41"/>
  <c r="O32" i="39"/>
  <c r="O32" i="41"/>
  <c r="N32" i="38"/>
  <c r="R27" i="39"/>
  <c r="R27" i="41"/>
  <c r="V27" i="39"/>
  <c r="V27" i="41"/>
  <c r="Z27" i="39"/>
  <c r="Z27" i="41"/>
  <c r="R28" i="39"/>
  <c r="R28" i="41"/>
  <c r="V28" i="39"/>
  <c r="V28" i="41"/>
  <c r="Z28" i="39"/>
  <c r="Z28" i="41"/>
  <c r="R29" i="39"/>
  <c r="R29" i="41"/>
  <c r="V29" i="39"/>
  <c r="V29" i="41"/>
  <c r="Z29" i="39"/>
  <c r="Z29" i="41"/>
  <c r="R30" i="39"/>
  <c r="R30" i="41"/>
  <c r="V30" i="39"/>
  <c r="V30" i="41"/>
  <c r="Z30" i="39"/>
  <c r="Z30" i="41"/>
  <c r="R31" i="39"/>
  <c r="R31" i="41"/>
  <c r="V31" i="39"/>
  <c r="V31" i="41"/>
  <c r="Z31" i="39"/>
  <c r="Z31" i="41"/>
  <c r="Z24" i="39"/>
  <c r="Z24" i="41"/>
  <c r="V24" i="39"/>
  <c r="V24" i="41"/>
  <c r="R24" i="39"/>
  <c r="R24" i="41"/>
  <c r="Z23" i="39"/>
  <c r="Z23" i="41"/>
  <c r="V23" i="39"/>
  <c r="V23" i="41"/>
  <c r="R23" i="39"/>
  <c r="R23" i="41"/>
  <c r="Z22" i="39"/>
  <c r="Z22" i="41"/>
  <c r="Z15" i="38"/>
  <c r="V22" i="39"/>
  <c r="V22" i="41"/>
  <c r="R22" i="39"/>
  <c r="R22" i="41"/>
  <c r="Z55" i="39"/>
  <c r="Z55" i="41"/>
  <c r="Z54" i="38"/>
  <c r="X55" i="39"/>
  <c r="X55" i="41"/>
  <c r="V55" i="39"/>
  <c r="V55" i="41"/>
  <c r="T55" i="39"/>
  <c r="T55" i="41"/>
  <c r="R55" i="39"/>
  <c r="R55" i="41"/>
  <c r="P55" i="39"/>
  <c r="P55" i="41"/>
  <c r="Z56" i="39"/>
  <c r="Z56" i="41"/>
  <c r="X56" i="39"/>
  <c r="X56" i="41"/>
  <c r="V56" i="39"/>
  <c r="V56" i="41"/>
  <c r="S56" i="39"/>
  <c r="S56" i="41"/>
  <c r="Q56" i="39"/>
  <c r="Q56" i="41"/>
  <c r="O56" i="39"/>
  <c r="O56" i="41"/>
  <c r="Y57" i="39"/>
  <c r="Y57" i="41"/>
  <c r="W57" i="39"/>
  <c r="W57" i="41"/>
  <c r="U57" i="39"/>
  <c r="U57" i="41"/>
  <c r="S57" i="39"/>
  <c r="S57" i="41"/>
  <c r="Q57" i="39"/>
  <c r="Q57" i="41"/>
  <c r="O57" i="39"/>
  <c r="O57" i="41"/>
  <c r="N57" i="38"/>
  <c r="Y36" i="41"/>
  <c r="Y36" i="39"/>
  <c r="Y41" i="40"/>
  <c r="Y41" i="37"/>
  <c r="U36" i="41"/>
  <c r="U36" i="39"/>
  <c r="U41" i="40"/>
  <c r="U41" i="37"/>
  <c r="Q36" i="41"/>
  <c r="Q36" i="39"/>
  <c r="Q41" i="40"/>
  <c r="Q41" i="37"/>
  <c r="W26" i="39"/>
  <c r="W26" i="41"/>
  <c r="W25" i="38"/>
  <c r="S26" i="39"/>
  <c r="S26" i="41"/>
  <c r="S25" i="38"/>
  <c r="O26" i="39"/>
  <c r="O26" i="41"/>
  <c r="O25" i="38"/>
  <c r="N26"/>
  <c r="W17" i="39"/>
  <c r="W17" i="41"/>
  <c r="U17" i="39"/>
  <c r="U17" i="41"/>
  <c r="S13" i="37"/>
  <c r="S13" i="40"/>
  <c r="O17" i="39"/>
  <c r="O17" i="41"/>
  <c r="N17" i="38"/>
  <c r="S52" i="39"/>
  <c r="Q52"/>
  <c r="N52" i="38"/>
  <c r="N52" i="41" s="1"/>
  <c r="Q51" i="39"/>
  <c r="Q50"/>
  <c r="N50" i="38"/>
  <c r="N50" i="41" s="1"/>
  <c r="N12" i="39"/>
  <c r="U12" i="37"/>
  <c r="U12" i="40"/>
  <c r="W12" i="37"/>
  <c r="W12" i="40"/>
  <c r="W36" i="20"/>
  <c r="O25" i="39" l="1"/>
  <c r="O25" i="41"/>
  <c r="W25" i="39"/>
  <c r="W25" i="41"/>
  <c r="Z54"/>
  <c r="Z54" i="39"/>
  <c r="N32"/>
  <c r="N32" i="41"/>
  <c r="V25" i="39"/>
  <c r="V25" i="41"/>
  <c r="T58"/>
  <c r="T58" i="39"/>
  <c r="V58" i="41"/>
  <c r="V58" i="39"/>
  <c r="X58" i="41"/>
  <c r="X58" i="39"/>
  <c r="Y15"/>
  <c r="Y15" i="41"/>
  <c r="N30" i="39"/>
  <c r="N30" i="41"/>
  <c r="N28" i="39"/>
  <c r="N28" i="41"/>
  <c r="N18" i="39"/>
  <c r="N18" i="41"/>
  <c r="U25" i="39"/>
  <c r="U25" i="41"/>
  <c r="O58"/>
  <c r="O58" i="39"/>
  <c r="N58" i="38"/>
  <c r="N59" i="41"/>
  <c r="N59" i="39"/>
  <c r="Q58" i="41"/>
  <c r="Q58" i="39"/>
  <c r="U58" i="41"/>
  <c r="U58" i="39"/>
  <c r="Y58" i="41"/>
  <c r="Y58" i="39"/>
  <c r="N19"/>
  <c r="N19" i="41"/>
  <c r="N21" i="39"/>
  <c r="N21" i="41"/>
  <c r="N60"/>
  <c r="N60" i="39"/>
  <c r="N37" i="41"/>
  <c r="N37" i="39"/>
  <c r="T25"/>
  <c r="T25" i="41"/>
  <c r="N22" i="39"/>
  <c r="N22" i="41"/>
  <c r="N24" i="39"/>
  <c r="N24" i="41"/>
  <c r="N47"/>
  <c r="N47" i="39"/>
  <c r="N45" i="41"/>
  <c r="N45" i="39"/>
  <c r="N43" i="41"/>
  <c r="N43" i="39"/>
  <c r="N41" i="41"/>
  <c r="N41" i="39"/>
  <c r="N39" i="41"/>
  <c r="N39" i="39"/>
  <c r="Z49" i="41"/>
  <c r="Z49" i="39"/>
  <c r="N17"/>
  <c r="N17" i="41"/>
  <c r="N16" i="38"/>
  <c r="N26" i="39"/>
  <c r="N26" i="41"/>
  <c r="N25" i="38"/>
  <c r="S25" i="39"/>
  <c r="S25" i="41"/>
  <c r="N57"/>
  <c r="N57" i="39"/>
  <c r="Z15"/>
  <c r="Z15" i="41"/>
  <c r="R25" i="39"/>
  <c r="R25" i="41"/>
  <c r="Z25" i="39"/>
  <c r="Z25" i="41"/>
  <c r="P58"/>
  <c r="P58" i="39"/>
  <c r="R58" i="41"/>
  <c r="R58" i="39"/>
  <c r="Z58" i="41"/>
  <c r="Z58" i="39"/>
  <c r="Z35" i="41"/>
  <c r="Z35" i="39"/>
  <c r="Z34" i="38"/>
  <c r="N55" i="41"/>
  <c r="N55" i="39"/>
  <c r="N31"/>
  <c r="N31" i="41"/>
  <c r="N29" i="39"/>
  <c r="N29" i="41"/>
  <c r="N27" i="39"/>
  <c r="N27" i="41"/>
  <c r="Q25" i="39"/>
  <c r="Q25" i="41"/>
  <c r="Y25" i="39"/>
  <c r="Y25" i="41"/>
  <c r="S58"/>
  <c r="S58" i="39"/>
  <c r="W58" i="41"/>
  <c r="W58" i="39"/>
  <c r="N36" i="41"/>
  <c r="N36" i="39"/>
  <c r="N20"/>
  <c r="N20" i="41"/>
  <c r="P25" i="39"/>
  <c r="P25" i="41"/>
  <c r="X25" i="39"/>
  <c r="X25" i="41"/>
  <c r="N23" i="39"/>
  <c r="N23" i="41"/>
  <c r="N48"/>
  <c r="N48" i="39"/>
  <c r="N46" i="41"/>
  <c r="N46" i="39"/>
  <c r="N44" i="41"/>
  <c r="N44" i="39"/>
  <c r="N42" i="41"/>
  <c r="N42" i="39"/>
  <c r="N40" i="41"/>
  <c r="N40" i="39"/>
  <c r="N38" i="41"/>
  <c r="N38" i="39"/>
  <c r="N53" i="41"/>
  <c r="N53" i="39"/>
  <c r="N50"/>
  <c r="N52"/>
  <c r="W33" i="38"/>
  <c r="W33" i="41" s="1"/>
  <c r="W36" i="40"/>
  <c r="W63" i="20"/>
  <c r="W36" i="37"/>
  <c r="V36" i="20"/>
  <c r="V36" i="40" s="1"/>
  <c r="Z34" i="41" l="1"/>
  <c r="Z34" i="39"/>
  <c r="N16"/>
  <c r="N16" i="41"/>
  <c r="N25" i="39"/>
  <c r="N25" i="41"/>
  <c r="N58"/>
  <c r="N58" i="39"/>
  <c r="W33"/>
  <c r="W63" i="37"/>
  <c r="W63" i="40"/>
  <c r="V63" i="20"/>
  <c r="V33" i="38"/>
  <c r="V33" i="41" s="1"/>
  <c r="V36" i="37"/>
  <c r="U36" i="20"/>
  <c r="U36" i="40" s="1"/>
  <c r="V33" i="39" l="1"/>
  <c r="V63" i="37"/>
  <c r="V63" i="40"/>
  <c r="U33" i="38"/>
  <c r="U33" i="41" s="1"/>
  <c r="U36" i="37"/>
  <c r="T36" i="20"/>
  <c r="T36" i="40" s="1"/>
  <c r="U33" i="39" l="1"/>
  <c r="T63" i="20"/>
  <c r="T33" i="38"/>
  <c r="T33" i="41" s="1"/>
  <c r="T36" i="37"/>
  <c r="T33" i="39" l="1"/>
  <c r="T63" i="37"/>
  <c r="T63" i="40"/>
  <c r="R36" i="20"/>
  <c r="R36" i="40" s="1"/>
  <c r="R63" i="20" l="1"/>
  <c r="R33" i="38"/>
  <c r="R33" i="41" s="1"/>
  <c r="R36" i="37"/>
  <c r="Q36" i="20"/>
  <c r="Q36" i="40" s="1"/>
  <c r="R33" i="39" l="1"/>
  <c r="R63" i="37"/>
  <c r="R63" i="40"/>
  <c r="Q33" i="38"/>
  <c r="Q33" i="41" s="1"/>
  <c r="Q36" i="37"/>
  <c r="Q33" i="39" l="1"/>
  <c r="F103" i="35"/>
  <c r="F123"/>
  <c r="H255" l="1"/>
  <c r="E228"/>
  <c r="F228"/>
  <c r="G228"/>
  <c r="H228"/>
  <c r="I228"/>
  <c r="D228"/>
  <c r="E223"/>
  <c r="F223"/>
  <c r="G223"/>
  <c r="H223"/>
  <c r="I223"/>
  <c r="D223"/>
  <c r="F218"/>
  <c r="G218"/>
  <c r="H218"/>
  <c r="E218"/>
  <c r="F213"/>
  <c r="G213"/>
  <c r="H213"/>
  <c r="E213"/>
  <c r="H208"/>
  <c r="H212" s="1"/>
  <c r="G208"/>
  <c r="G212" s="1"/>
  <c r="F208"/>
  <c r="F212" s="1"/>
  <c r="H236" l="1"/>
  <c r="F236"/>
  <c r="G236"/>
  <c r="AI57" i="20"/>
  <c r="AB57" s="1"/>
  <c r="AI11" i="40"/>
  <c r="AI14" i="20"/>
  <c r="AB14" s="1"/>
  <c r="AI15"/>
  <c r="AB15" s="1"/>
  <c r="AI16"/>
  <c r="AB16" s="1"/>
  <c r="AI17"/>
  <c r="AB17" s="1"/>
  <c r="AI19"/>
  <c r="AI20"/>
  <c r="AI21"/>
  <c r="AI22"/>
  <c r="AI24"/>
  <c r="AI25"/>
  <c r="AI26"/>
  <c r="AI27"/>
  <c r="AB27" s="1"/>
  <c r="AI29"/>
  <c r="AB29" s="1"/>
  <c r="AI30"/>
  <c r="AB30" s="1"/>
  <c r="AI31"/>
  <c r="AB31" s="1"/>
  <c r="AI32"/>
  <c r="AB32" s="1"/>
  <c r="AI34"/>
  <c r="AB34" s="1"/>
  <c r="AI35"/>
  <c r="AB35" s="1"/>
  <c r="AI38"/>
  <c r="AB38" s="1"/>
  <c r="AI42"/>
  <c r="AB42" s="1"/>
  <c r="AI43"/>
  <c r="AB43" s="1"/>
  <c r="AI44"/>
  <c r="AB44" s="1"/>
  <c r="AI45"/>
  <c r="AB45" s="1"/>
  <c r="AI46"/>
  <c r="AB46" s="1"/>
  <c r="AI47"/>
  <c r="AB47" s="1"/>
  <c r="AI48"/>
  <c r="AB48" s="1"/>
  <c r="AI49"/>
  <c r="AB49" s="1"/>
  <c r="AI50"/>
  <c r="AB50" s="1"/>
  <c r="AI51"/>
  <c r="AB51" s="1"/>
  <c r="AI52"/>
  <c r="AB52" s="1"/>
  <c r="AI53"/>
  <c r="AB53" s="1"/>
  <c r="AI54"/>
  <c r="AB54" s="1"/>
  <c r="AI56"/>
  <c r="AB56" s="1"/>
  <c r="AI58"/>
  <c r="AB58" s="1"/>
  <c r="AI59"/>
  <c r="AB59" s="1"/>
  <c r="AI61"/>
  <c r="AB61" s="1"/>
  <c r="AI62"/>
  <c r="AB62" s="1"/>
  <c r="AM9"/>
  <c r="AC8" i="40"/>
  <c r="AC11"/>
  <c r="M8"/>
  <c r="M11"/>
  <c r="M7" i="20"/>
  <c r="AI21" i="40" l="1"/>
  <c r="AB21" i="20"/>
  <c r="AI19" i="40"/>
  <c r="AB19" i="20"/>
  <c r="AI22" i="40"/>
  <c r="AB22" i="20"/>
  <c r="AI20" i="40"/>
  <c r="AB20" i="20"/>
  <c r="M7" i="40"/>
  <c r="M12" i="20"/>
  <c r="AI34" i="37"/>
  <c r="AI34" i="40"/>
  <c r="AI31" i="37"/>
  <c r="AI31" i="40"/>
  <c r="AI29" i="37"/>
  <c r="AI29" i="40"/>
  <c r="AI16" i="37"/>
  <c r="AI16" i="40"/>
  <c r="AI14" i="37"/>
  <c r="AI14" i="40"/>
  <c r="AM9" i="37"/>
  <c r="AM9" i="40"/>
  <c r="AI35" i="37"/>
  <c r="AI35" i="40"/>
  <c r="AI32" i="37"/>
  <c r="AI32" i="40"/>
  <c r="AI30" i="37"/>
  <c r="AI30" i="40"/>
  <c r="AI17" i="37"/>
  <c r="AI17" i="40"/>
  <c r="AI15" i="37"/>
  <c r="AI15" i="40"/>
  <c r="AI62"/>
  <c r="AI57" i="38"/>
  <c r="AI57" i="41" s="1"/>
  <c r="AI59" i="40"/>
  <c r="AI53" i="38"/>
  <c r="AI53" i="41" s="1"/>
  <c r="AI56" i="40"/>
  <c r="AI50" i="38"/>
  <c r="AI50" i="41" s="1"/>
  <c r="AI53" i="40"/>
  <c r="AI47" i="38"/>
  <c r="AI47" i="41" s="1"/>
  <c r="AI51" i="40"/>
  <c r="AI45" i="38"/>
  <c r="AI45" i="41" s="1"/>
  <c r="AI49" i="40"/>
  <c r="AI43" i="38"/>
  <c r="AI43" i="41" s="1"/>
  <c r="AI47" i="40"/>
  <c r="AI41" i="38"/>
  <c r="AI41" i="41" s="1"/>
  <c r="AI45" i="40"/>
  <c r="AI39" i="38"/>
  <c r="AI39" i="41" s="1"/>
  <c r="AI43" i="40"/>
  <c r="AI37" i="38"/>
  <c r="AI37" i="41" s="1"/>
  <c r="AI38" i="40"/>
  <c r="AI59" i="38"/>
  <c r="AI59" i="41" s="1"/>
  <c r="AI31" i="38"/>
  <c r="AI28"/>
  <c r="AI23"/>
  <c r="AI26"/>
  <c r="AI26" i="40"/>
  <c r="AI20" i="38"/>
  <c r="AI24" i="40"/>
  <c r="AI18" i="38"/>
  <c r="AI17"/>
  <c r="AI57" i="40"/>
  <c r="AI51" i="38"/>
  <c r="AI51" i="41" s="1"/>
  <c r="AI61" i="40"/>
  <c r="AI56" i="38"/>
  <c r="AI56" i="41" s="1"/>
  <c r="AI58" i="40"/>
  <c r="AI52" i="38"/>
  <c r="AI52" i="41" s="1"/>
  <c r="AI54" i="40"/>
  <c r="AI48" i="38"/>
  <c r="AI48" i="41" s="1"/>
  <c r="AI52" i="40"/>
  <c r="AI46" i="38"/>
  <c r="AI46" i="41" s="1"/>
  <c r="AI50" i="40"/>
  <c r="AI44" i="38"/>
  <c r="AI44" i="41" s="1"/>
  <c r="AI48" i="40"/>
  <c r="AI42" i="38"/>
  <c r="AI42" i="41" s="1"/>
  <c r="AI46" i="40"/>
  <c r="AI40" i="38"/>
  <c r="AI40" i="41" s="1"/>
  <c r="AI44" i="40"/>
  <c r="AI38" i="38"/>
  <c r="AI38" i="41" s="1"/>
  <c r="AI42" i="40"/>
  <c r="AI36" i="38"/>
  <c r="AI36" i="41" s="1"/>
  <c r="AI32" i="38"/>
  <c r="AI29"/>
  <c r="AI27"/>
  <c r="AI24"/>
  <c r="AI27" i="40"/>
  <c r="AI21" i="38"/>
  <c r="AI25" i="40"/>
  <c r="AI19" i="38"/>
  <c r="AI18" i="20"/>
  <c r="AI18" i="40" s="1"/>
  <c r="AI13" i="20"/>
  <c r="AI55"/>
  <c r="AI55" i="40" l="1"/>
  <c r="AB55" i="20"/>
  <c r="AI27" i="39"/>
  <c r="AI27" i="41"/>
  <c r="AI18" i="39"/>
  <c r="AI18" i="41"/>
  <c r="AI20" i="39"/>
  <c r="AI20" i="41"/>
  <c r="AI26" i="39"/>
  <c r="AI26" i="41"/>
  <c r="AI28" i="39"/>
  <c r="AI28" i="41"/>
  <c r="AI32" i="39"/>
  <c r="AI32" i="41"/>
  <c r="AI13" i="37"/>
  <c r="AI13" i="40"/>
  <c r="AI19" i="39"/>
  <c r="AI19" i="41"/>
  <c r="AI21" i="39"/>
  <c r="AI21" i="41"/>
  <c r="AI24" i="39"/>
  <c r="AI24" i="41"/>
  <c r="AI29" i="39"/>
  <c r="AI29" i="41"/>
  <c r="AI17" i="39"/>
  <c r="AI17" i="41"/>
  <c r="AI23" i="39"/>
  <c r="AI23" i="41"/>
  <c r="AI31" i="39"/>
  <c r="AI31" i="41"/>
  <c r="AI59" i="39"/>
  <c r="AI37"/>
  <c r="AI39"/>
  <c r="AI41"/>
  <c r="AI43"/>
  <c r="AI45"/>
  <c r="AI47"/>
  <c r="AI50"/>
  <c r="AI53"/>
  <c r="AI57"/>
  <c r="AI36"/>
  <c r="AI38"/>
  <c r="AI40"/>
  <c r="AI42"/>
  <c r="AI44"/>
  <c r="AI46"/>
  <c r="AI48"/>
  <c r="AI52"/>
  <c r="AI56"/>
  <c r="AI51"/>
  <c r="AI25" i="38"/>
  <c r="L7"/>
  <c r="K11" i="40"/>
  <c r="J7" i="38"/>
  <c r="I7"/>
  <c r="H7"/>
  <c r="H7" i="41" l="1"/>
  <c r="H12" i="38"/>
  <c r="H12" i="41" s="1"/>
  <c r="I7"/>
  <c r="I12" i="38"/>
  <c r="I12" i="41" s="1"/>
  <c r="J7"/>
  <c r="J12" i="38"/>
  <c r="J12" i="41" s="1"/>
  <c r="L7"/>
  <c r="L12" i="38"/>
  <c r="L12" i="41" s="1"/>
  <c r="AI25" i="39"/>
  <c r="AI25" i="41"/>
  <c r="H11" i="39"/>
  <c r="I11"/>
  <c r="L11"/>
  <c r="H8"/>
  <c r="J7"/>
  <c r="H7"/>
  <c r="H9"/>
  <c r="I7"/>
  <c r="J11"/>
  <c r="K11"/>
  <c r="L7"/>
  <c r="G11" i="38"/>
  <c r="G11" i="41" s="1"/>
  <c r="D103" i="29"/>
  <c r="H121"/>
  <c r="H12" i="39" l="1"/>
  <c r="G11"/>
  <c r="W54" i="38"/>
  <c r="W54" i="41" s="1"/>
  <c r="V54" i="38"/>
  <c r="V54" i="41" s="1"/>
  <c r="Q54" i="38"/>
  <c r="Q54" i="41" s="1"/>
  <c r="P54" i="38"/>
  <c r="P54" i="41" s="1"/>
  <c r="X49" i="38"/>
  <c r="X49" i="41" s="1"/>
  <c r="V49" i="38"/>
  <c r="V49" i="41" s="1"/>
  <c r="T49" i="38"/>
  <c r="T49" i="41" s="1"/>
  <c r="Q49" i="38"/>
  <c r="Q49" i="41" s="1"/>
  <c r="P49" i="38"/>
  <c r="P49" i="41" s="1"/>
  <c r="V35" i="38"/>
  <c r="V35" i="41" s="1"/>
  <c r="R35" i="38"/>
  <c r="R35" i="41" s="1"/>
  <c r="Q35" i="38"/>
  <c r="Q35" i="41" s="1"/>
  <c r="P35" i="38"/>
  <c r="P35" i="41" s="1"/>
  <c r="G31" i="38"/>
  <c r="G29"/>
  <c r="G28"/>
  <c r="G27"/>
  <c r="G26"/>
  <c r="G21"/>
  <c r="G20"/>
  <c r="G19"/>
  <c r="G18"/>
  <c r="G18" i="39" l="1"/>
  <c r="G18" i="41"/>
  <c r="G20" i="39"/>
  <c r="G20" i="41"/>
  <c r="G26" i="39"/>
  <c r="G26" i="41"/>
  <c r="G28" i="39"/>
  <c r="G28" i="41"/>
  <c r="G31" i="39"/>
  <c r="G31" i="41"/>
  <c r="G19" i="39"/>
  <c r="G19" i="41"/>
  <c r="G21" i="39"/>
  <c r="G21" i="41"/>
  <c r="G27" i="39"/>
  <c r="G27" i="41"/>
  <c r="G29" i="39"/>
  <c r="G29" i="41"/>
  <c r="P54" i="39"/>
  <c r="R35"/>
  <c r="Q54"/>
  <c r="V35"/>
  <c r="V49"/>
  <c r="V54"/>
  <c r="Q35"/>
  <c r="Q49"/>
  <c r="T49"/>
  <c r="P35"/>
  <c r="P49"/>
  <c r="X49"/>
  <c r="W54"/>
  <c r="S35" i="38"/>
  <c r="S35" i="41" s="1"/>
  <c r="W35" i="38"/>
  <c r="W35" i="41" s="1"/>
  <c r="Y49" i="38"/>
  <c r="Y49" i="41" s="1"/>
  <c r="T54" i="38"/>
  <c r="T54" i="41" s="1"/>
  <c r="X54" i="38"/>
  <c r="X54" i="41" s="1"/>
  <c r="P34" i="38"/>
  <c r="P34" i="41" s="1"/>
  <c r="T35" i="38"/>
  <c r="T35" i="41" s="1"/>
  <c r="X35" i="38"/>
  <c r="X35" i="41" s="1"/>
  <c r="V34" i="38"/>
  <c r="V34" i="41" s="1"/>
  <c r="Y54" i="38"/>
  <c r="Y54" i="41" s="1"/>
  <c r="Q34" i="38"/>
  <c r="Q34" i="41" s="1"/>
  <c r="U35" i="38"/>
  <c r="U35" i="41" s="1"/>
  <c r="Y35" i="38"/>
  <c r="Y35" i="41" s="1"/>
  <c r="W49" i="38"/>
  <c r="W49" i="41" s="1"/>
  <c r="G16" i="38"/>
  <c r="P15"/>
  <c r="W15"/>
  <c r="Q15"/>
  <c r="U15"/>
  <c r="R15"/>
  <c r="T15"/>
  <c r="N15"/>
  <c r="X15"/>
  <c r="O15"/>
  <c r="V15"/>
  <c r="S15"/>
  <c r="AK62" i="37"/>
  <c r="AL61"/>
  <c r="AK61"/>
  <c r="AK60"/>
  <c r="AL59"/>
  <c r="AK59"/>
  <c r="AL58"/>
  <c r="AK58"/>
  <c r="AL57"/>
  <c r="AK57"/>
  <c r="AL56"/>
  <c r="AK56"/>
  <c r="AL54"/>
  <c r="AK54"/>
  <c r="AL53"/>
  <c r="AK53"/>
  <c r="AL52"/>
  <c r="AK52"/>
  <c r="AL51"/>
  <c r="AK51"/>
  <c r="AL50"/>
  <c r="AK50"/>
  <c r="AL49"/>
  <c r="AK49"/>
  <c r="AL48"/>
  <c r="AK48"/>
  <c r="AL47"/>
  <c r="AK47"/>
  <c r="AL46"/>
  <c r="AK46"/>
  <c r="AL45"/>
  <c r="AK45"/>
  <c r="AL44"/>
  <c r="AK44"/>
  <c r="AL43"/>
  <c r="AK43"/>
  <c r="AL42"/>
  <c r="AK42"/>
  <c r="AL39"/>
  <c r="AK39"/>
  <c r="AL38"/>
  <c r="AK38"/>
  <c r="AK27"/>
  <c r="AL26"/>
  <c r="AK26"/>
  <c r="AL25"/>
  <c r="AK25"/>
  <c r="AL24"/>
  <c r="AK24"/>
  <c r="AK23"/>
  <c r="AL22"/>
  <c r="AK22"/>
  <c r="AK21"/>
  <c r="AL20"/>
  <c r="AK20"/>
  <c r="AL19"/>
  <c r="AK19"/>
  <c r="AL11"/>
  <c r="AK11"/>
  <c r="AL8"/>
  <c r="AK8"/>
  <c r="AL7"/>
  <c r="G16" i="39" l="1"/>
  <c r="G16" i="41"/>
  <c r="S15" i="39"/>
  <c r="S15" i="41"/>
  <c r="O15" i="39"/>
  <c r="O15" i="41"/>
  <c r="N15" i="39"/>
  <c r="N15" i="41"/>
  <c r="R15" i="39"/>
  <c r="R15" i="41"/>
  <c r="Q15" i="39"/>
  <c r="Q15" i="41"/>
  <c r="P15" i="39"/>
  <c r="P15" i="41"/>
  <c r="V15" i="39"/>
  <c r="V15" i="41"/>
  <c r="X15" i="39"/>
  <c r="X15" i="41"/>
  <c r="T15" i="39"/>
  <c r="T15" i="41"/>
  <c r="U15" i="39"/>
  <c r="U15" i="41"/>
  <c r="W15" i="39"/>
  <c r="W15" i="41"/>
  <c r="AJ12" i="39"/>
  <c r="V34"/>
  <c r="W35"/>
  <c r="Q34"/>
  <c r="X35"/>
  <c r="T54"/>
  <c r="S35"/>
  <c r="Y35"/>
  <c r="P34"/>
  <c r="U35"/>
  <c r="X54"/>
  <c r="W49"/>
  <c r="Y54"/>
  <c r="T35"/>
  <c r="Y49"/>
  <c r="W14" i="38"/>
  <c r="W14" i="41" s="1"/>
  <c r="R14" i="38"/>
  <c r="R14" i="41" s="1"/>
  <c r="U14" i="38"/>
  <c r="U14" i="41" s="1"/>
  <c r="T14" i="38"/>
  <c r="T14" i="41" s="1"/>
  <c r="V14" i="38"/>
  <c r="V14" i="41" s="1"/>
  <c r="Q14" i="38"/>
  <c r="Q14" i="41" s="1"/>
  <c r="T34" i="38"/>
  <c r="T34" i="41" s="1"/>
  <c r="Y34" i="38"/>
  <c r="Y34" i="41" s="1"/>
  <c r="X34" i="38"/>
  <c r="X34" i="41" s="1"/>
  <c r="W34" i="38"/>
  <c r="W34" i="41" s="1"/>
  <c r="E24" i="35"/>
  <c r="V14" i="39" l="1"/>
  <c r="T14"/>
  <c r="X34"/>
  <c r="R14"/>
  <c r="W34"/>
  <c r="T34"/>
  <c r="W14"/>
  <c r="Y34"/>
  <c r="Q14"/>
  <c r="U14"/>
  <c r="D14" i="30"/>
  <c r="D15" s="1"/>
  <c r="AG43" i="20" l="1"/>
  <c r="AH43"/>
  <c r="AG44"/>
  <c r="AH44"/>
  <c r="AG45"/>
  <c r="AH45"/>
  <c r="AG46"/>
  <c r="AH46"/>
  <c r="AG47"/>
  <c r="AG48"/>
  <c r="AG49"/>
  <c r="AH49"/>
  <c r="AG50"/>
  <c r="AH50"/>
  <c r="AH51"/>
  <c r="AH52"/>
  <c r="AG54"/>
  <c r="AH54"/>
  <c r="AG56"/>
  <c r="AH56"/>
  <c r="AG57"/>
  <c r="AH57"/>
  <c r="AG58"/>
  <c r="AH58"/>
  <c r="AG59"/>
  <c r="AH59"/>
  <c r="AG61"/>
  <c r="AH61"/>
  <c r="AG62"/>
  <c r="AH62"/>
  <c r="AG42"/>
  <c r="AH42"/>
  <c r="AH39"/>
  <c r="AH38"/>
  <c r="AG39"/>
  <c r="AG38"/>
  <c r="AG35"/>
  <c r="AH35"/>
  <c r="AG31"/>
  <c r="AH31"/>
  <c r="AG32"/>
  <c r="AH32"/>
  <c r="AG33"/>
  <c r="AH33"/>
  <c r="AG34"/>
  <c r="AH34"/>
  <c r="AH30"/>
  <c r="AG30"/>
  <c r="AH29"/>
  <c r="AG29"/>
  <c r="AH27"/>
  <c r="AG27"/>
  <c r="AH26"/>
  <c r="AG26"/>
  <c r="AH25"/>
  <c r="AG25"/>
  <c r="AH24"/>
  <c r="AG24"/>
  <c r="AH22"/>
  <c r="AG22"/>
  <c r="AH21"/>
  <c r="AG21"/>
  <c r="AH20"/>
  <c r="AG20"/>
  <c r="AH19"/>
  <c r="AH19" i="40" s="1"/>
  <c r="AG19" i="20"/>
  <c r="AH15"/>
  <c r="AH16"/>
  <c r="AH17"/>
  <c r="AH14"/>
  <c r="AG14"/>
  <c r="AG15"/>
  <c r="AG16"/>
  <c r="AG17"/>
  <c r="D117" i="29"/>
  <c r="D107" s="1"/>
  <c r="F119"/>
  <c r="G14"/>
  <c r="F14"/>
  <c r="E26" i="21"/>
  <c r="F132"/>
  <c r="AG15" i="37" l="1"/>
  <c r="AG15" i="40"/>
  <c r="AH14" i="37"/>
  <c r="AH14" i="40"/>
  <c r="AH16" i="37"/>
  <c r="AH16" i="40"/>
  <c r="AG29" i="37"/>
  <c r="AG29" i="40"/>
  <c r="AG30" i="37"/>
  <c r="AG30" i="40"/>
  <c r="AH34" i="37"/>
  <c r="AH34" i="40"/>
  <c r="AH33" i="37"/>
  <c r="AH33" i="40"/>
  <c r="AH32" i="37"/>
  <c r="AH32" i="40"/>
  <c r="AH31" i="37"/>
  <c r="AH31" i="40"/>
  <c r="AH35" i="37"/>
  <c r="AH35" i="40"/>
  <c r="AG17" i="37"/>
  <c r="AG17" i="40"/>
  <c r="AB33" i="37"/>
  <c r="AB33" i="40"/>
  <c r="AG16" i="37"/>
  <c r="AG16" i="40"/>
  <c r="AG14" i="37"/>
  <c r="AG14" i="40"/>
  <c r="AH17" i="37"/>
  <c r="AH17" i="40"/>
  <c r="AH15" i="37"/>
  <c r="AH15" i="40"/>
  <c r="AH29" i="37"/>
  <c r="AH29" i="40"/>
  <c r="AH30" i="37"/>
  <c r="AH30" i="40"/>
  <c r="AG34" i="37"/>
  <c r="AG34" i="40"/>
  <c r="AG33" i="37"/>
  <c r="AG33" i="40"/>
  <c r="AG32" i="37"/>
  <c r="AG32" i="40"/>
  <c r="AG31" i="37"/>
  <c r="AG31" i="40"/>
  <c r="AG35" i="37"/>
  <c r="AG35" i="40"/>
  <c r="AG17" i="38"/>
  <c r="AH17"/>
  <c r="AG19" i="37"/>
  <c r="AG19" i="40"/>
  <c r="AG20" i="37"/>
  <c r="AG20" i="40"/>
  <c r="AG21" i="37"/>
  <c r="AG21" i="40"/>
  <c r="AG22" i="37"/>
  <c r="AG22" i="40"/>
  <c r="AG24" i="37"/>
  <c r="AG24" i="40"/>
  <c r="AG18" i="38"/>
  <c r="AG25" i="37"/>
  <c r="AG25" i="40"/>
  <c r="AG19" i="38"/>
  <c r="AG26" i="37"/>
  <c r="AG26" i="40"/>
  <c r="AG20" i="38"/>
  <c r="AG27" i="37"/>
  <c r="AG27" i="40"/>
  <c r="AG21" i="38"/>
  <c r="AG23"/>
  <c r="AG26"/>
  <c r="AG27"/>
  <c r="AG24"/>
  <c r="AH31"/>
  <c r="AH30"/>
  <c r="AH29"/>
  <c r="AH28"/>
  <c r="AH32"/>
  <c r="AG38" i="40"/>
  <c r="AG59" i="38"/>
  <c r="AG59" i="41" s="1"/>
  <c r="AH38" i="40"/>
  <c r="AH59" i="38"/>
  <c r="AH59" i="41" s="1"/>
  <c r="AH42" i="37"/>
  <c r="AH42" i="40"/>
  <c r="AH36" i="38"/>
  <c r="AH36" i="41" s="1"/>
  <c r="AH62" i="37"/>
  <c r="AH62" i="40"/>
  <c r="AH57" i="38"/>
  <c r="AH57" i="41" s="1"/>
  <c r="AH61" i="37"/>
  <c r="AH61" i="40"/>
  <c r="AH56" i="38"/>
  <c r="AH56" i="41" s="1"/>
  <c r="AH59" i="37"/>
  <c r="AH59" i="40"/>
  <c r="AH53" i="38"/>
  <c r="AH53" i="41" s="1"/>
  <c r="AH58" i="37"/>
  <c r="AH58" i="40"/>
  <c r="AH52" i="38"/>
  <c r="AH52" i="41" s="1"/>
  <c r="AH57" i="37"/>
  <c r="AH57" i="40"/>
  <c r="AH51" i="38"/>
  <c r="AH51" i="41" s="1"/>
  <c r="AH56" i="37"/>
  <c r="AH56" i="40"/>
  <c r="AH50" i="38"/>
  <c r="AH50" i="41" s="1"/>
  <c r="AH54" i="37"/>
  <c r="AH54" i="40"/>
  <c r="AH48" i="38"/>
  <c r="AH48" i="41" s="1"/>
  <c r="AH52" i="37"/>
  <c r="AH52" i="40"/>
  <c r="AH46" i="38"/>
  <c r="AH46" i="41" s="1"/>
  <c r="AH50" i="37"/>
  <c r="AH50" i="40"/>
  <c r="AH44" i="38"/>
  <c r="AH44" i="41" s="1"/>
  <c r="AH49" i="37"/>
  <c r="AH49" i="40"/>
  <c r="AH43" i="38"/>
  <c r="AH43" i="41" s="1"/>
  <c r="AG48" i="37"/>
  <c r="AG48" i="40"/>
  <c r="AG42" i="38"/>
  <c r="AG42" i="41" s="1"/>
  <c r="AH46" i="37"/>
  <c r="AH46" i="40"/>
  <c r="AH40" i="38"/>
  <c r="AH40" i="41" s="1"/>
  <c r="AH45" i="37"/>
  <c r="AH45" i="40"/>
  <c r="AH39" i="38"/>
  <c r="AH39" i="41" s="1"/>
  <c r="AH44" i="37"/>
  <c r="AH44" i="40"/>
  <c r="AH38" i="38"/>
  <c r="AH38" i="41" s="1"/>
  <c r="AH43" i="37"/>
  <c r="AH43" i="40"/>
  <c r="AH37" i="38"/>
  <c r="AH37" i="41" s="1"/>
  <c r="AG11" i="37"/>
  <c r="AG11" i="40"/>
  <c r="AH11" i="37"/>
  <c r="AH11" i="40"/>
  <c r="AH20" i="37"/>
  <c r="AH20" i="40"/>
  <c r="AH21" i="37"/>
  <c r="AH21" i="40"/>
  <c r="AH22" i="37"/>
  <c r="AH22" i="40"/>
  <c r="AH24" i="37"/>
  <c r="AH24" i="40"/>
  <c r="AH18" i="38"/>
  <c r="AH25" i="37"/>
  <c r="AH25" i="40"/>
  <c r="AH19" i="38"/>
  <c r="AH26" i="37"/>
  <c r="AH26" i="40"/>
  <c r="AH20" i="38"/>
  <c r="AH27" i="37"/>
  <c r="AH27" i="40"/>
  <c r="AH21" i="38"/>
  <c r="AH26"/>
  <c r="AH23"/>
  <c r="AH24"/>
  <c r="AH27"/>
  <c r="AG31"/>
  <c r="AG30"/>
  <c r="AG29"/>
  <c r="AG28"/>
  <c r="AG32"/>
  <c r="AG39" i="37"/>
  <c r="AG39" i="40"/>
  <c r="AG60" i="38"/>
  <c r="AG60" i="41" s="1"/>
  <c r="AH39" i="40"/>
  <c r="AH60" i="38"/>
  <c r="AH60" i="41" s="1"/>
  <c r="AG42" i="37"/>
  <c r="AG42" i="40"/>
  <c r="AG36" i="38"/>
  <c r="AG36" i="41" s="1"/>
  <c r="AG62" i="37"/>
  <c r="AG62" i="40"/>
  <c r="AG57" i="38"/>
  <c r="AG57" i="41" s="1"/>
  <c r="AG61" i="37"/>
  <c r="AG61" i="40"/>
  <c r="AG56" i="38"/>
  <c r="AG56" i="41" s="1"/>
  <c r="AG59" i="37"/>
  <c r="AG59" i="40"/>
  <c r="AG53" i="38"/>
  <c r="AG53" i="41" s="1"/>
  <c r="AG58" i="37"/>
  <c r="AG58" i="40"/>
  <c r="AG52" i="38"/>
  <c r="AG52" i="41" s="1"/>
  <c r="AG57" i="37"/>
  <c r="AG57" i="40"/>
  <c r="AG51" i="38"/>
  <c r="AG51" i="41" s="1"/>
  <c r="AG56" i="37"/>
  <c r="AG56" i="40"/>
  <c r="AG50" i="38"/>
  <c r="AG50" i="41" s="1"/>
  <c r="AG54" i="37"/>
  <c r="AG54" i="40"/>
  <c r="AG48" i="38"/>
  <c r="AG48" i="41" s="1"/>
  <c r="AH51" i="37"/>
  <c r="AH51" i="40"/>
  <c r="AH45" i="38"/>
  <c r="AH45" i="41" s="1"/>
  <c r="AG50" i="37"/>
  <c r="AG50" i="40"/>
  <c r="AG44" i="38"/>
  <c r="AG44" i="41" s="1"/>
  <c r="AG49" i="37"/>
  <c r="AG49" i="40"/>
  <c r="AG43" i="38"/>
  <c r="AG43" i="41" s="1"/>
  <c r="AG47" i="37"/>
  <c r="AG47" i="40"/>
  <c r="AG41" i="38"/>
  <c r="AG41" i="41" s="1"/>
  <c r="AG46" i="37"/>
  <c r="AG46" i="40"/>
  <c r="AG40" i="38"/>
  <c r="AG40" i="41" s="1"/>
  <c r="AG45" i="37"/>
  <c r="AG45" i="40"/>
  <c r="AG39" i="38"/>
  <c r="AG39" i="41" s="1"/>
  <c r="AG44" i="37"/>
  <c r="AG44" i="40"/>
  <c r="AG38" i="38"/>
  <c r="AG38" i="41" s="1"/>
  <c r="AG43" i="37"/>
  <c r="AG43" i="40"/>
  <c r="AG37" i="38"/>
  <c r="AG37" i="41" s="1"/>
  <c r="E74" i="29"/>
  <c r="H105"/>
  <c r="H103" s="1"/>
  <c r="AH7" i="37"/>
  <c r="AH39"/>
  <c r="AH38"/>
  <c r="AH37" i="20"/>
  <c r="AH37" i="40" s="1"/>
  <c r="AG38" i="37"/>
  <c r="AG37" i="20"/>
  <c r="AG37" i="40" s="1"/>
  <c r="AG18" i="20"/>
  <c r="AG23"/>
  <c r="AG28"/>
  <c r="AG51"/>
  <c r="AG52"/>
  <c r="AH18"/>
  <c r="AH19" i="37"/>
  <c r="AH23" i="20"/>
  <c r="AG13"/>
  <c r="AH28"/>
  <c r="AG53"/>
  <c r="AH48"/>
  <c r="F58" i="28"/>
  <c r="H58" i="20"/>
  <c r="H59"/>
  <c r="H60"/>
  <c r="H61"/>
  <c r="H62"/>
  <c r="H51"/>
  <c r="H52"/>
  <c r="H53"/>
  <c r="H54"/>
  <c r="H55"/>
  <c r="H56"/>
  <c r="H57"/>
  <c r="H43"/>
  <c r="H44"/>
  <c r="H45"/>
  <c r="H46"/>
  <c r="H47"/>
  <c r="H48"/>
  <c r="H49"/>
  <c r="H50"/>
  <c r="H42"/>
  <c r="H39"/>
  <c r="H38"/>
  <c r="H35"/>
  <c r="H30"/>
  <c r="H31"/>
  <c r="H32"/>
  <c r="H33"/>
  <c r="H34"/>
  <c r="H29"/>
  <c r="H27"/>
  <c r="H26"/>
  <c r="H25"/>
  <c r="H24"/>
  <c r="H22"/>
  <c r="H21"/>
  <c r="H20"/>
  <c r="H19"/>
  <c r="H15"/>
  <c r="H16"/>
  <c r="H17"/>
  <c r="H14"/>
  <c r="H7"/>
  <c r="H12" s="1"/>
  <c r="M56"/>
  <c r="M57"/>
  <c r="M58"/>
  <c r="M59"/>
  <c r="M60"/>
  <c r="M61"/>
  <c r="M62"/>
  <c r="M55"/>
  <c r="M52"/>
  <c r="M53"/>
  <c r="M54"/>
  <c r="M49"/>
  <c r="M50"/>
  <c r="M51"/>
  <c r="M43"/>
  <c r="M44"/>
  <c r="M45"/>
  <c r="M46"/>
  <c r="M47"/>
  <c r="M48"/>
  <c r="M42"/>
  <c r="M38"/>
  <c r="I35"/>
  <c r="J35"/>
  <c r="K35"/>
  <c r="L35"/>
  <c r="M35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M29"/>
  <c r="L29"/>
  <c r="K29"/>
  <c r="J29"/>
  <c r="I29"/>
  <c r="M27"/>
  <c r="L27"/>
  <c r="K27"/>
  <c r="J27"/>
  <c r="I27"/>
  <c r="M26"/>
  <c r="L26"/>
  <c r="K26"/>
  <c r="J26"/>
  <c r="I26"/>
  <c r="M25"/>
  <c r="L25"/>
  <c r="K25"/>
  <c r="J25"/>
  <c r="I25"/>
  <c r="M24"/>
  <c r="L24"/>
  <c r="K24"/>
  <c r="J24"/>
  <c r="I24"/>
  <c r="M22"/>
  <c r="L22"/>
  <c r="K22"/>
  <c r="J22"/>
  <c r="I22"/>
  <c r="M21"/>
  <c r="L21"/>
  <c r="K21"/>
  <c r="J21"/>
  <c r="I21"/>
  <c r="M20"/>
  <c r="L20"/>
  <c r="L20" i="40" s="1"/>
  <c r="K20" i="20"/>
  <c r="J20"/>
  <c r="I20"/>
  <c r="M19"/>
  <c r="M19" i="40" s="1"/>
  <c r="L19" i="20"/>
  <c r="J19"/>
  <c r="M17"/>
  <c r="L17"/>
  <c r="K17"/>
  <c r="J17"/>
  <c r="I17"/>
  <c r="M16"/>
  <c r="L16"/>
  <c r="K16"/>
  <c r="J16"/>
  <c r="I16"/>
  <c r="M15"/>
  <c r="L15"/>
  <c r="K15"/>
  <c r="J15"/>
  <c r="I15"/>
  <c r="M14"/>
  <c r="L14"/>
  <c r="K14"/>
  <c r="J14"/>
  <c r="I14"/>
  <c r="M11" i="37"/>
  <c r="M7"/>
  <c r="I85" i="28"/>
  <c r="I45"/>
  <c r="H10"/>
  <c r="I14" i="37" l="1"/>
  <c r="I14" i="40"/>
  <c r="K14" i="37"/>
  <c r="K14" i="40"/>
  <c r="M14" i="37"/>
  <c r="M14" i="40"/>
  <c r="J15" i="37"/>
  <c r="J15" i="40"/>
  <c r="L15" i="37"/>
  <c r="L15" i="40"/>
  <c r="I16" i="37"/>
  <c r="I16" i="40"/>
  <c r="K16" i="37"/>
  <c r="K16" i="40"/>
  <c r="M16" i="37"/>
  <c r="M16" i="40"/>
  <c r="J17" i="37"/>
  <c r="J17" i="40"/>
  <c r="L17" i="37"/>
  <c r="L17" i="40"/>
  <c r="I29" i="37"/>
  <c r="I29" i="40"/>
  <c r="K29" i="37"/>
  <c r="K29" i="40"/>
  <c r="M29" i="37"/>
  <c r="M29" i="40"/>
  <c r="L34" i="37"/>
  <c r="L34" i="40"/>
  <c r="J34" i="37"/>
  <c r="J34" i="40"/>
  <c r="M33" i="37"/>
  <c r="M33" i="40"/>
  <c r="K33" i="37"/>
  <c r="K33" i="40"/>
  <c r="I33" i="37"/>
  <c r="I33" i="40"/>
  <c r="L32" i="37"/>
  <c r="L32" i="40"/>
  <c r="J32" i="37"/>
  <c r="J32" i="40"/>
  <c r="M31" i="37"/>
  <c r="M31" i="40"/>
  <c r="K31" i="37"/>
  <c r="K31" i="40"/>
  <c r="I31" i="37"/>
  <c r="I31" i="40"/>
  <c r="L30" i="37"/>
  <c r="L30" i="40"/>
  <c r="J30" i="37"/>
  <c r="J30" i="40"/>
  <c r="M35" i="37"/>
  <c r="M35" i="40"/>
  <c r="K35" i="37"/>
  <c r="K35" i="40"/>
  <c r="I35" i="37"/>
  <c r="I35" i="40"/>
  <c r="H14" i="37"/>
  <c r="H14" i="40"/>
  <c r="H16" i="37"/>
  <c r="H16" i="40"/>
  <c r="H29" i="37"/>
  <c r="H29" i="40"/>
  <c r="H33" i="37"/>
  <c r="H33" i="40"/>
  <c r="H31" i="37"/>
  <c r="H31" i="40"/>
  <c r="H35" i="37"/>
  <c r="H35" i="40"/>
  <c r="AG13" i="37"/>
  <c r="AG13" i="40"/>
  <c r="AG28" i="37"/>
  <c r="AG28" i="40"/>
  <c r="AG32" i="39"/>
  <c r="AG32" i="41"/>
  <c r="AG29" i="39"/>
  <c r="AG29" i="41"/>
  <c r="AG31" i="39"/>
  <c r="AG31" i="41"/>
  <c r="AH24" i="39"/>
  <c r="AH24" i="41"/>
  <c r="AH26" i="39"/>
  <c r="AH26" i="41"/>
  <c r="AH20" i="39"/>
  <c r="AH20" i="41"/>
  <c r="AH18" i="39"/>
  <c r="AH18" i="41"/>
  <c r="AH28" i="39"/>
  <c r="AH28" i="41"/>
  <c r="AH30" i="39"/>
  <c r="AH30" i="41"/>
  <c r="AG24" i="39"/>
  <c r="AG24" i="41"/>
  <c r="AG26" i="39"/>
  <c r="AG26" i="41"/>
  <c r="AG21" i="39"/>
  <c r="AG21" i="41"/>
  <c r="AG19" i="39"/>
  <c r="AG19" i="41"/>
  <c r="AH17" i="39"/>
  <c r="AH17" i="41"/>
  <c r="J14" i="37"/>
  <c r="J14" i="40"/>
  <c r="L14" i="37"/>
  <c r="L14" i="40"/>
  <c r="I15" i="37"/>
  <c r="I15" i="40"/>
  <c r="K15" i="37"/>
  <c r="K15" i="40"/>
  <c r="M15" i="37"/>
  <c r="M15" i="40"/>
  <c r="J16" i="37"/>
  <c r="J16" i="40"/>
  <c r="L16" i="37"/>
  <c r="L16" i="40"/>
  <c r="I17" i="37"/>
  <c r="I17" i="40"/>
  <c r="K17" i="37"/>
  <c r="K17" i="40"/>
  <c r="M17" i="37"/>
  <c r="M17" i="40"/>
  <c r="J29" i="37"/>
  <c r="J29" i="40"/>
  <c r="L29" i="37"/>
  <c r="L29" i="40"/>
  <c r="M34" i="37"/>
  <c r="M34" i="40"/>
  <c r="K34" i="37"/>
  <c r="K34" i="40"/>
  <c r="I34" i="37"/>
  <c r="I34" i="40"/>
  <c r="L33" i="37"/>
  <c r="L33" i="40"/>
  <c r="J33" i="37"/>
  <c r="J33" i="40"/>
  <c r="M32" i="37"/>
  <c r="M32" i="40"/>
  <c r="K32" i="37"/>
  <c r="K32" i="40"/>
  <c r="I32" i="37"/>
  <c r="I32" i="40"/>
  <c r="L31" i="37"/>
  <c r="L31" i="40"/>
  <c r="J31" i="37"/>
  <c r="J31" i="40"/>
  <c r="M30" i="37"/>
  <c r="M30" i="40"/>
  <c r="K30" i="37"/>
  <c r="K30" i="40"/>
  <c r="I30" i="37"/>
  <c r="I30" i="40"/>
  <c r="L35" i="37"/>
  <c r="L35" i="40"/>
  <c r="J35" i="37"/>
  <c r="J35" i="40"/>
  <c r="H17" i="37"/>
  <c r="H17" i="40"/>
  <c r="H15" i="37"/>
  <c r="H15" i="40"/>
  <c r="H34" i="37"/>
  <c r="H34" i="40"/>
  <c r="H32" i="37"/>
  <c r="H32" i="40"/>
  <c r="H30" i="37"/>
  <c r="H30" i="40"/>
  <c r="AH28" i="37"/>
  <c r="AH28" i="40"/>
  <c r="AG28" i="39"/>
  <c r="AG28" i="41"/>
  <c r="AG30" i="39"/>
  <c r="AG30" i="41"/>
  <c r="AH27" i="39"/>
  <c r="AH27" i="41"/>
  <c r="AH23" i="39"/>
  <c r="AH23" i="41"/>
  <c r="AH21" i="39"/>
  <c r="AH21" i="41"/>
  <c r="AH19" i="39"/>
  <c r="AH19" i="41"/>
  <c r="AH32" i="39"/>
  <c r="AH32" i="41"/>
  <c r="AH29" i="39"/>
  <c r="AH29" i="41"/>
  <c r="AH31" i="39"/>
  <c r="AH31" i="41"/>
  <c r="AG27" i="39"/>
  <c r="AG27" i="41"/>
  <c r="AG23" i="39"/>
  <c r="AG23" i="41"/>
  <c r="AG20" i="39"/>
  <c r="AG20" i="41"/>
  <c r="AG18" i="39"/>
  <c r="AG18" i="41"/>
  <c r="AG17" i="39"/>
  <c r="AG17" i="41"/>
  <c r="AG53" i="37"/>
  <c r="AG53" i="40"/>
  <c r="AG47" i="38"/>
  <c r="AG47" i="41" s="1"/>
  <c r="AG52" i="37"/>
  <c r="AG52" i="40"/>
  <c r="AG46" i="38"/>
  <c r="AG46" i="41" s="1"/>
  <c r="AG38" i="39"/>
  <c r="AG40"/>
  <c r="AG43"/>
  <c r="AH45"/>
  <c r="AG50"/>
  <c r="AG52"/>
  <c r="AG56"/>
  <c r="AG36"/>
  <c r="AB30" i="38"/>
  <c r="AH38" i="39"/>
  <c r="AH40"/>
  <c r="AH43"/>
  <c r="AH46"/>
  <c r="AH50"/>
  <c r="AH49" i="38"/>
  <c r="AH49" i="41" s="1"/>
  <c r="AH52" i="39"/>
  <c r="AH56"/>
  <c r="AH36"/>
  <c r="AH48" i="37"/>
  <c r="AH48" i="40"/>
  <c r="AH42" i="38"/>
  <c r="AH42" i="41" s="1"/>
  <c r="AG51" i="37"/>
  <c r="AG51" i="40"/>
  <c r="AG45" i="38"/>
  <c r="AG45" i="41" s="1"/>
  <c r="AG37" i="39"/>
  <c r="AG39"/>
  <c r="AG41"/>
  <c r="AG44"/>
  <c r="AG48"/>
  <c r="AG51"/>
  <c r="AG53"/>
  <c r="AG57"/>
  <c r="AH60"/>
  <c r="AG60"/>
  <c r="AH25" i="38"/>
  <c r="AH37" i="39"/>
  <c r="AH39"/>
  <c r="AG42"/>
  <c r="AH44"/>
  <c r="AH48"/>
  <c r="AH51"/>
  <c r="AH53"/>
  <c r="AH57"/>
  <c r="AH59"/>
  <c r="AH58" i="38"/>
  <c r="AH58" i="41" s="1"/>
  <c r="AG59" i="39"/>
  <c r="AG58" i="38"/>
  <c r="AG58" i="41" s="1"/>
  <c r="AG25" i="38"/>
  <c r="I17"/>
  <c r="K17"/>
  <c r="J22"/>
  <c r="L22"/>
  <c r="I23"/>
  <c r="K23"/>
  <c r="M23"/>
  <c r="J24"/>
  <c r="L24"/>
  <c r="J19" i="37"/>
  <c r="J19" i="40"/>
  <c r="J20" i="37"/>
  <c r="J20" i="40"/>
  <c r="I21" i="37"/>
  <c r="I21" i="40"/>
  <c r="K21" i="37"/>
  <c r="K21" i="40"/>
  <c r="M21" i="37"/>
  <c r="M21" i="40"/>
  <c r="J22" i="37"/>
  <c r="J22" i="40"/>
  <c r="L22" i="37"/>
  <c r="L22" i="40"/>
  <c r="I24" i="37"/>
  <c r="I24" i="40"/>
  <c r="I18" i="38"/>
  <c r="K24" i="37"/>
  <c r="K24" i="40"/>
  <c r="K18" i="38"/>
  <c r="M24" i="37"/>
  <c r="M24" i="40"/>
  <c r="M18" i="38"/>
  <c r="J25" i="37"/>
  <c r="J25" i="40"/>
  <c r="J19" i="38"/>
  <c r="L25" i="37"/>
  <c r="L25" i="40"/>
  <c r="L19" i="38"/>
  <c r="I26" i="37"/>
  <c r="I26" i="40"/>
  <c r="I20" i="38"/>
  <c r="K26" i="37"/>
  <c r="K26" i="40"/>
  <c r="K20" i="38"/>
  <c r="M26" i="37"/>
  <c r="M26" i="40"/>
  <c r="M20" i="38"/>
  <c r="J27" i="37"/>
  <c r="J27" i="40"/>
  <c r="J21" i="38"/>
  <c r="L27" i="37"/>
  <c r="L27" i="40"/>
  <c r="L21" i="38"/>
  <c r="I26"/>
  <c r="I28" i="20"/>
  <c r="K26" i="38"/>
  <c r="K28" i="20"/>
  <c r="M26" i="38"/>
  <c r="M28" i="20"/>
  <c r="L31" i="38"/>
  <c r="J31"/>
  <c r="M30"/>
  <c r="K30"/>
  <c r="I30"/>
  <c r="L29"/>
  <c r="J29"/>
  <c r="M28"/>
  <c r="K28"/>
  <c r="I28"/>
  <c r="L27"/>
  <c r="J27"/>
  <c r="M32"/>
  <c r="K32"/>
  <c r="I32"/>
  <c r="M42" i="40"/>
  <c r="M36" i="38"/>
  <c r="M36" i="41" s="1"/>
  <c r="M47" i="37"/>
  <c r="M47" i="40"/>
  <c r="M41" i="38"/>
  <c r="M41" i="41" s="1"/>
  <c r="M45" i="37"/>
  <c r="M45" i="40"/>
  <c r="M39" i="38"/>
  <c r="M39" i="41" s="1"/>
  <c r="M43" i="37"/>
  <c r="M43" i="40"/>
  <c r="M37" i="38"/>
  <c r="M37" i="41" s="1"/>
  <c r="M50" i="37"/>
  <c r="M50" i="40"/>
  <c r="M44" i="38"/>
  <c r="M44" i="41" s="1"/>
  <c r="M54" i="37"/>
  <c r="M54" i="40"/>
  <c r="M48" i="38"/>
  <c r="M48" i="41" s="1"/>
  <c r="M52" i="37"/>
  <c r="M52" i="40"/>
  <c r="M46" i="38"/>
  <c r="M46" i="41" s="1"/>
  <c r="M62" i="37"/>
  <c r="M62" i="40"/>
  <c r="M57" i="38"/>
  <c r="M57" i="41" s="1"/>
  <c r="M60" i="37"/>
  <c r="M60" i="40"/>
  <c r="M55" i="38"/>
  <c r="M55" i="41" s="1"/>
  <c r="M58" i="37"/>
  <c r="M58" i="40"/>
  <c r="M52" i="38"/>
  <c r="M52" i="41" s="1"/>
  <c r="M56" i="37"/>
  <c r="M56" i="40"/>
  <c r="M50" i="38"/>
  <c r="M50" i="41" s="1"/>
  <c r="H11" i="37"/>
  <c r="H11" i="40"/>
  <c r="H17" i="38"/>
  <c r="H23"/>
  <c r="H19" i="37"/>
  <c r="H19" i="40"/>
  <c r="H21" i="37"/>
  <c r="H21" i="40"/>
  <c r="H24"/>
  <c r="H18" i="38"/>
  <c r="H26" i="37"/>
  <c r="H26" i="40"/>
  <c r="H20" i="38"/>
  <c r="H26"/>
  <c r="H28" i="20"/>
  <c r="H30" i="38"/>
  <c r="H28"/>
  <c r="H32"/>
  <c r="H39" i="37"/>
  <c r="H39" i="40"/>
  <c r="H60" i="38"/>
  <c r="H60" i="41" s="1"/>
  <c r="H50" i="37"/>
  <c r="H50" i="40"/>
  <c r="H44" i="38"/>
  <c r="H44" i="41" s="1"/>
  <c r="H48" i="37"/>
  <c r="H48" i="40"/>
  <c r="H42" i="38"/>
  <c r="H42" i="41" s="1"/>
  <c r="H46" i="37"/>
  <c r="H46" i="40"/>
  <c r="H40" i="38"/>
  <c r="H40" i="41" s="1"/>
  <c r="H44" i="37"/>
  <c r="H44" i="40"/>
  <c r="H38" i="38"/>
  <c r="H38" i="41" s="1"/>
  <c r="H57" i="37"/>
  <c r="H57" i="40"/>
  <c r="H51" i="38"/>
  <c r="H51" i="41" s="1"/>
  <c r="H55" i="37"/>
  <c r="H55" i="40"/>
  <c r="H53" i="37"/>
  <c r="H53" i="40"/>
  <c r="H47" i="38"/>
  <c r="H47" i="41" s="1"/>
  <c r="H51" i="37"/>
  <c r="H51" i="40"/>
  <c r="H45" i="38"/>
  <c r="H45" i="41" s="1"/>
  <c r="H61" i="37"/>
  <c r="H61" i="40"/>
  <c r="H56" i="38"/>
  <c r="H56" i="41" s="1"/>
  <c r="H59" i="37"/>
  <c r="H59" i="40"/>
  <c r="H53" i="38"/>
  <c r="H53" i="41" s="1"/>
  <c r="F20" i="28"/>
  <c r="F55"/>
  <c r="M17" i="38"/>
  <c r="J17"/>
  <c r="L17"/>
  <c r="I22"/>
  <c r="K22"/>
  <c r="M22"/>
  <c r="J23"/>
  <c r="L23"/>
  <c r="I24"/>
  <c r="K24"/>
  <c r="M24"/>
  <c r="L19" i="37"/>
  <c r="L19" i="40"/>
  <c r="I20" i="37"/>
  <c r="I20" i="40"/>
  <c r="K20" i="37"/>
  <c r="K20" i="40"/>
  <c r="M20" i="37"/>
  <c r="M20" i="40"/>
  <c r="J21" i="37"/>
  <c r="J21" i="40"/>
  <c r="L21" i="37"/>
  <c r="L21" i="40"/>
  <c r="I22" i="37"/>
  <c r="I22" i="40"/>
  <c r="K22" i="37"/>
  <c r="K22" i="40"/>
  <c r="M22" i="37"/>
  <c r="M22" i="40"/>
  <c r="J24"/>
  <c r="J18" i="38"/>
  <c r="L24" i="40"/>
  <c r="L18" i="38"/>
  <c r="I25" i="37"/>
  <c r="I25" i="40"/>
  <c r="I19" i="38"/>
  <c r="K25" i="40"/>
  <c r="K19" i="38"/>
  <c r="M25" i="37"/>
  <c r="M25" i="40"/>
  <c r="M19" i="38"/>
  <c r="J26" i="37"/>
  <c r="J26" i="40"/>
  <c r="J20" i="38"/>
  <c r="L26" i="37"/>
  <c r="L26" i="40"/>
  <c r="L20" i="38"/>
  <c r="I27" i="37"/>
  <c r="I27" i="40"/>
  <c r="I21" i="38"/>
  <c r="K27" i="37"/>
  <c r="K27" i="40"/>
  <c r="K21" i="38"/>
  <c r="M27" i="37"/>
  <c r="M27" i="40"/>
  <c r="M21" i="38"/>
  <c r="J26"/>
  <c r="J28" i="20"/>
  <c r="L26" i="38"/>
  <c r="L28" i="20"/>
  <c r="M31" i="38"/>
  <c r="K31"/>
  <c r="I31"/>
  <c r="L30"/>
  <c r="J30"/>
  <c r="M29"/>
  <c r="K29"/>
  <c r="I29"/>
  <c r="L28"/>
  <c r="J28"/>
  <c r="M27"/>
  <c r="K27"/>
  <c r="I27"/>
  <c r="L32"/>
  <c r="J32"/>
  <c r="M38" i="37"/>
  <c r="M38" i="40"/>
  <c r="M59" i="38"/>
  <c r="M59" i="41" s="1"/>
  <c r="M48" i="37"/>
  <c r="M48" i="40"/>
  <c r="M42" i="38"/>
  <c r="M42" i="41" s="1"/>
  <c r="M46" i="37"/>
  <c r="M46" i="40"/>
  <c r="M40" i="38"/>
  <c r="M40" i="41" s="1"/>
  <c r="M44" i="37"/>
  <c r="M44" i="40"/>
  <c r="M38" i="38"/>
  <c r="M38" i="41" s="1"/>
  <c r="M51" i="37"/>
  <c r="M51" i="40"/>
  <c r="M45" i="38"/>
  <c r="M45" i="41" s="1"/>
  <c r="M49" i="37"/>
  <c r="M49" i="40"/>
  <c r="M43" i="38"/>
  <c r="M43" i="41" s="1"/>
  <c r="M53" i="37"/>
  <c r="M53" i="40"/>
  <c r="M47" i="38"/>
  <c r="M47" i="41" s="1"/>
  <c r="M55" i="37"/>
  <c r="M55" i="40"/>
  <c r="M61" i="37"/>
  <c r="M61" i="40"/>
  <c r="M56" i="38"/>
  <c r="M56" i="41" s="1"/>
  <c r="M59" i="37"/>
  <c r="M59" i="40"/>
  <c r="M53" i="38"/>
  <c r="M53" i="41" s="1"/>
  <c r="M57" i="37"/>
  <c r="M57" i="40"/>
  <c r="M51" i="38"/>
  <c r="M51" i="41" s="1"/>
  <c r="H7" i="37"/>
  <c r="H7" i="40"/>
  <c r="H12"/>
  <c r="H8" i="37"/>
  <c r="H8" i="40"/>
  <c r="H24" i="38"/>
  <c r="H22"/>
  <c r="H20" i="37"/>
  <c r="H20" i="40"/>
  <c r="H22" i="37"/>
  <c r="H22" i="40"/>
  <c r="H25" i="37"/>
  <c r="H25" i="40"/>
  <c r="H19" i="38"/>
  <c r="H27" i="37"/>
  <c r="H27" i="40"/>
  <c r="H21" i="38"/>
  <c r="H31"/>
  <c r="H29"/>
  <c r="H27"/>
  <c r="H38" i="37"/>
  <c r="H38" i="40"/>
  <c r="H59" i="38"/>
  <c r="H59" i="41" s="1"/>
  <c r="H42" i="37"/>
  <c r="H42" i="40"/>
  <c r="H36" i="38"/>
  <c r="H36" i="41" s="1"/>
  <c r="H49" i="37"/>
  <c r="H49" i="40"/>
  <c r="H43" i="38"/>
  <c r="H43" i="41" s="1"/>
  <c r="H47" i="37"/>
  <c r="H47" i="40"/>
  <c r="H41" i="38"/>
  <c r="H41" i="41" s="1"/>
  <c r="H45" i="37"/>
  <c r="H45" i="40"/>
  <c r="H39" i="38"/>
  <c r="H39" i="41" s="1"/>
  <c r="H43" i="37"/>
  <c r="H43" i="40"/>
  <c r="H37" i="38"/>
  <c r="H37" i="41" s="1"/>
  <c r="H56" i="37"/>
  <c r="H56" i="40"/>
  <c r="H50" i="38"/>
  <c r="H50" i="41" s="1"/>
  <c r="H54" i="37"/>
  <c r="H54" i="40"/>
  <c r="H48" i="38"/>
  <c r="H48" i="41" s="1"/>
  <c r="H52" i="37"/>
  <c r="H52" i="40"/>
  <c r="H46" i="38"/>
  <c r="H46" i="41" s="1"/>
  <c r="H62" i="37"/>
  <c r="H62" i="40"/>
  <c r="H57" i="38"/>
  <c r="H57" i="41" s="1"/>
  <c r="H60" i="37"/>
  <c r="H60" i="40"/>
  <c r="H55" i="38"/>
  <c r="H55" i="41" s="1"/>
  <c r="H58" i="37"/>
  <c r="H58" i="40"/>
  <c r="H52" i="38"/>
  <c r="H52" i="41" s="1"/>
  <c r="AH22" i="38"/>
  <c r="AH18" i="37"/>
  <c r="AH18" i="40"/>
  <c r="AG23" i="37"/>
  <c r="AG23" i="40"/>
  <c r="AH23" i="37"/>
  <c r="AH23" i="40"/>
  <c r="AG18" i="37"/>
  <c r="AG18" i="40"/>
  <c r="AH15" i="38"/>
  <c r="AG22"/>
  <c r="J18" i="20"/>
  <c r="J23"/>
  <c r="J24" i="37"/>
  <c r="I18" i="20"/>
  <c r="I19" i="37"/>
  <c r="M18" i="20"/>
  <c r="M19" i="37"/>
  <c r="L18" i="20"/>
  <c r="L20" i="37"/>
  <c r="I23" i="20"/>
  <c r="H23"/>
  <c r="H24" i="37"/>
  <c r="M23" i="20"/>
  <c r="L23"/>
  <c r="L24" i="37"/>
  <c r="K23" i="20"/>
  <c r="K25" i="37"/>
  <c r="H41" i="20"/>
  <c r="K18"/>
  <c r="K19" i="37"/>
  <c r="M41" i="20"/>
  <c r="M42" i="37"/>
  <c r="H18" i="20"/>
  <c r="G20" i="28"/>
  <c r="G29" s="1"/>
  <c r="G25" s="1"/>
  <c r="G93"/>
  <c r="I13" i="20"/>
  <c r="J13"/>
  <c r="K13"/>
  <c r="L13"/>
  <c r="M13"/>
  <c r="H13"/>
  <c r="I11" i="40"/>
  <c r="K11" i="37"/>
  <c r="J7" i="20"/>
  <c r="J12" s="1"/>
  <c r="I7"/>
  <c r="I12" s="1"/>
  <c r="L7"/>
  <c r="L12" s="1"/>
  <c r="G35"/>
  <c r="G33"/>
  <c r="G34"/>
  <c r="G32"/>
  <c r="G31"/>
  <c r="G30"/>
  <c r="G29"/>
  <c r="G27"/>
  <c r="G26"/>
  <c r="G25"/>
  <c r="G24"/>
  <c r="G22"/>
  <c r="G21"/>
  <c r="G20"/>
  <c r="G19"/>
  <c r="G15"/>
  <c r="G16"/>
  <c r="G17"/>
  <c r="G14"/>
  <c r="H37"/>
  <c r="G58" i="28"/>
  <c r="G56"/>
  <c r="F56"/>
  <c r="I60"/>
  <c r="I84" s="1"/>
  <c r="I88"/>
  <c r="H23"/>
  <c r="H21" s="1"/>
  <c r="G86"/>
  <c r="L38" i="20" s="1"/>
  <c r="G90" i="28"/>
  <c r="L42" i="20" s="1"/>
  <c r="G91" i="28"/>
  <c r="L43" i="20" s="1"/>
  <c r="G92" i="28"/>
  <c r="L44" i="20" s="1"/>
  <c r="G94" i="28"/>
  <c r="L46" i="20" s="1"/>
  <c r="G95" i="28"/>
  <c r="L47" i="20" s="1"/>
  <c r="G96" i="28"/>
  <c r="L48" i="20" s="1"/>
  <c r="G97" i="28"/>
  <c r="L49" i="20" s="1"/>
  <c r="G98" i="28"/>
  <c r="L50" i="20" s="1"/>
  <c r="G99" i="28"/>
  <c r="L51" i="20" s="1"/>
  <c r="G100" i="28"/>
  <c r="L52" i="20" s="1"/>
  <c r="G101" i="28"/>
  <c r="L53" i="20" s="1"/>
  <c r="G102" i="28"/>
  <c r="L54" i="20" s="1"/>
  <c r="G104" i="28"/>
  <c r="L56" i="20" s="1"/>
  <c r="G105" i="28"/>
  <c r="L57" i="20" s="1"/>
  <c r="G106" i="28"/>
  <c r="L58" i="20" s="1"/>
  <c r="G107" i="28"/>
  <c r="L59" i="20" s="1"/>
  <c r="G109" i="28"/>
  <c r="L61" i="20" s="1"/>
  <c r="G110" i="28"/>
  <c r="L62" i="20" s="1"/>
  <c r="F33" i="30"/>
  <c r="G14" i="37" l="1"/>
  <c r="G14" i="40"/>
  <c r="G16" i="37"/>
  <c r="G16" i="40"/>
  <c r="G29" i="37"/>
  <c r="G29" i="40"/>
  <c r="G31" i="37"/>
  <c r="G31" i="40"/>
  <c r="G34" i="37"/>
  <c r="G34" i="40"/>
  <c r="G35" i="37"/>
  <c r="G35" i="40"/>
  <c r="H13" i="37"/>
  <c r="H13" i="40"/>
  <c r="L13" i="37"/>
  <c r="L13" i="40"/>
  <c r="J13" i="37"/>
  <c r="J13" i="40"/>
  <c r="AH15" i="39"/>
  <c r="AH15" i="41"/>
  <c r="H27" i="39"/>
  <c r="H27" i="41"/>
  <c r="H31" i="39"/>
  <c r="H31" i="41"/>
  <c r="H19" i="39"/>
  <c r="H19" i="41"/>
  <c r="H24" i="39"/>
  <c r="H24" i="41"/>
  <c r="J32" i="39"/>
  <c r="J32" i="41"/>
  <c r="I27" i="39"/>
  <c r="I27" i="41"/>
  <c r="M27" i="39"/>
  <c r="M27" i="41"/>
  <c r="L28" i="39"/>
  <c r="L28" i="41"/>
  <c r="K29" i="39"/>
  <c r="K29" i="41"/>
  <c r="J30" i="39"/>
  <c r="J30" i="41"/>
  <c r="I31" i="39"/>
  <c r="I31" i="41"/>
  <c r="M31" i="39"/>
  <c r="M31" i="41"/>
  <c r="L26" i="39"/>
  <c r="L26" i="41"/>
  <c r="J26" i="39"/>
  <c r="J26" i="41"/>
  <c r="K21" i="39"/>
  <c r="K21" i="41"/>
  <c r="L20" i="39"/>
  <c r="L20" i="41"/>
  <c r="M19" i="39"/>
  <c r="M19" i="41"/>
  <c r="L18" i="39"/>
  <c r="L18" i="41"/>
  <c r="J18" i="39"/>
  <c r="J18" i="41"/>
  <c r="M24" i="39"/>
  <c r="M24" i="41"/>
  <c r="I24" i="39"/>
  <c r="I24" i="41"/>
  <c r="J23" i="39"/>
  <c r="J23" i="41"/>
  <c r="K22" i="39"/>
  <c r="K22" i="41"/>
  <c r="L17" i="39"/>
  <c r="L17" i="41"/>
  <c r="M17" i="39"/>
  <c r="M17" i="41"/>
  <c r="H28" i="39"/>
  <c r="H28" i="41"/>
  <c r="H28" i="37"/>
  <c r="H28" i="40"/>
  <c r="H20" i="39"/>
  <c r="H20" i="41"/>
  <c r="H17" i="39"/>
  <c r="H17" i="41"/>
  <c r="K32" i="39"/>
  <c r="K32" i="41"/>
  <c r="J27" i="39"/>
  <c r="J27" i="41"/>
  <c r="I28" i="39"/>
  <c r="I28" i="41"/>
  <c r="M28" i="39"/>
  <c r="M28" i="41"/>
  <c r="L29" i="39"/>
  <c r="L29" i="41"/>
  <c r="K30" i="39"/>
  <c r="K30" i="41"/>
  <c r="J31" i="39"/>
  <c r="J31" i="41"/>
  <c r="M28" i="37"/>
  <c r="M28" i="40"/>
  <c r="K28" i="37"/>
  <c r="K28" i="40"/>
  <c r="I28" i="37"/>
  <c r="I28" i="40"/>
  <c r="L21" i="39"/>
  <c r="L21" i="41"/>
  <c r="M20" i="39"/>
  <c r="M20" i="41"/>
  <c r="I20" i="39"/>
  <c r="I20" i="41"/>
  <c r="J19" i="39"/>
  <c r="J19" i="41"/>
  <c r="K18" i="39"/>
  <c r="K18" i="41"/>
  <c r="L24" i="39"/>
  <c r="L24" i="41"/>
  <c r="M23" i="39"/>
  <c r="M23" i="41"/>
  <c r="I23" i="39"/>
  <c r="I23" i="41"/>
  <c r="J22" i="39"/>
  <c r="J22" i="41"/>
  <c r="I17" i="39"/>
  <c r="I17" i="41"/>
  <c r="AH25" i="39"/>
  <c r="AH25" i="41"/>
  <c r="AB30" i="39"/>
  <c r="AB30" i="41"/>
  <c r="G17" i="37"/>
  <c r="G17" i="40"/>
  <c r="G15" i="37"/>
  <c r="G15" i="40"/>
  <c r="G30" i="37"/>
  <c r="G30" i="40"/>
  <c r="G32" i="37"/>
  <c r="G32" i="40"/>
  <c r="G33" i="37"/>
  <c r="G33" i="40"/>
  <c r="M13" i="37"/>
  <c r="M13" i="40"/>
  <c r="K13" i="37"/>
  <c r="K13" i="40"/>
  <c r="I13" i="37"/>
  <c r="I13" i="40"/>
  <c r="AG22" i="39"/>
  <c r="AG22" i="41"/>
  <c r="AH22" i="39"/>
  <c r="AH22" i="41"/>
  <c r="H29" i="39"/>
  <c r="H29" i="41"/>
  <c r="H21" i="39"/>
  <c r="H21" i="41"/>
  <c r="H22" i="39"/>
  <c r="H22" i="41"/>
  <c r="L32" i="39"/>
  <c r="L32" i="41"/>
  <c r="K27" i="39"/>
  <c r="K27" i="41"/>
  <c r="J28" i="39"/>
  <c r="J28" i="41"/>
  <c r="I29" i="39"/>
  <c r="I29" i="41"/>
  <c r="M29" i="39"/>
  <c r="M29" i="41"/>
  <c r="L30" i="39"/>
  <c r="L30" i="41"/>
  <c r="K31" i="39"/>
  <c r="K31" i="41"/>
  <c r="L28" i="37"/>
  <c r="L28" i="40"/>
  <c r="J28" i="37"/>
  <c r="J28" i="40"/>
  <c r="M21" i="39"/>
  <c r="M21" i="41"/>
  <c r="I21" i="39"/>
  <c r="I21" i="41"/>
  <c r="J20" i="39"/>
  <c r="J20" i="41"/>
  <c r="K19" i="39"/>
  <c r="K19" i="41"/>
  <c r="I19" i="39"/>
  <c r="I19" i="41"/>
  <c r="K24" i="39"/>
  <c r="K24" i="41"/>
  <c r="L23" i="39"/>
  <c r="L23" i="41"/>
  <c r="M22" i="39"/>
  <c r="M22" i="41"/>
  <c r="I22" i="39"/>
  <c r="I22" i="41"/>
  <c r="J17" i="39"/>
  <c r="J17" i="41"/>
  <c r="H32" i="39"/>
  <c r="H32" i="41"/>
  <c r="H30" i="39"/>
  <c r="H30" i="41"/>
  <c r="H26" i="39"/>
  <c r="H26" i="41"/>
  <c r="H18" i="39"/>
  <c r="H18" i="41"/>
  <c r="H23" i="39"/>
  <c r="H23" i="41"/>
  <c r="I32" i="39"/>
  <c r="I32" i="41"/>
  <c r="M32" i="39"/>
  <c r="M32" i="41"/>
  <c r="L27" i="39"/>
  <c r="L27" i="41"/>
  <c r="K28" i="39"/>
  <c r="K28" i="41"/>
  <c r="J29" i="39"/>
  <c r="J29" i="41"/>
  <c r="I30" i="39"/>
  <c r="I30" i="41"/>
  <c r="M30" i="39"/>
  <c r="M30" i="41"/>
  <c r="L31" i="39"/>
  <c r="L31" i="41"/>
  <c r="M26" i="39"/>
  <c r="M26" i="41"/>
  <c r="K26" i="39"/>
  <c r="K26" i="41"/>
  <c r="I26" i="39"/>
  <c r="I26" i="41"/>
  <c r="J21" i="39"/>
  <c r="J21" i="41"/>
  <c r="K20" i="39"/>
  <c r="K20" i="41"/>
  <c r="L19" i="39"/>
  <c r="L19" i="41"/>
  <c r="M18" i="39"/>
  <c r="M18" i="41"/>
  <c r="I18" i="39"/>
  <c r="I18" i="41"/>
  <c r="J24" i="39"/>
  <c r="J24" i="41"/>
  <c r="K23" i="39"/>
  <c r="K23" i="41"/>
  <c r="L22" i="39"/>
  <c r="L22" i="41"/>
  <c r="K17" i="39"/>
  <c r="K17" i="41"/>
  <c r="AG25" i="39"/>
  <c r="AG25" i="41"/>
  <c r="H36" i="20"/>
  <c r="AG58" i="39"/>
  <c r="AH42"/>
  <c r="AH49"/>
  <c r="AG46"/>
  <c r="AH58"/>
  <c r="AG45"/>
  <c r="AG47"/>
  <c r="L62" i="37"/>
  <c r="L62" i="40"/>
  <c r="L57" i="38"/>
  <c r="L57" i="41" s="1"/>
  <c r="L57" i="37"/>
  <c r="L57" i="40"/>
  <c r="L51" i="38"/>
  <c r="L51" i="41" s="1"/>
  <c r="L52" i="37"/>
  <c r="L52" i="40"/>
  <c r="L46" i="38"/>
  <c r="L46" i="41" s="1"/>
  <c r="L50" i="37"/>
  <c r="L50" i="40"/>
  <c r="L44" i="38"/>
  <c r="L44" i="41" s="1"/>
  <c r="L48" i="37"/>
  <c r="L48" i="40"/>
  <c r="L42" i="38"/>
  <c r="L42" i="41" s="1"/>
  <c r="L46" i="37"/>
  <c r="L46" i="40"/>
  <c r="L40" i="38"/>
  <c r="L40" i="41" s="1"/>
  <c r="L43" i="37"/>
  <c r="L43" i="40"/>
  <c r="L37" i="38"/>
  <c r="L37" i="41" s="1"/>
  <c r="L38" i="37"/>
  <c r="L38" i="40"/>
  <c r="L59" i="38"/>
  <c r="L59" i="41" s="1"/>
  <c r="L7" i="37"/>
  <c r="L7" i="40"/>
  <c r="L11" i="37"/>
  <c r="L11" i="40"/>
  <c r="J7" i="37"/>
  <c r="J7" i="40"/>
  <c r="J11" i="37"/>
  <c r="J11" i="40"/>
  <c r="H55" i="39"/>
  <c r="H54" i="38"/>
  <c r="H54" i="41" s="1"/>
  <c r="H46" i="39"/>
  <c r="H50"/>
  <c r="H49" i="38"/>
  <c r="H49" i="41" s="1"/>
  <c r="H39" i="39"/>
  <c r="H43"/>
  <c r="H59"/>
  <c r="H58" i="38"/>
  <c r="H58" i="41" s="1"/>
  <c r="G22" i="38"/>
  <c r="M53" i="39"/>
  <c r="M47"/>
  <c r="M45"/>
  <c r="M40"/>
  <c r="M59"/>
  <c r="J16" i="38"/>
  <c r="K7" i="20"/>
  <c r="K7" i="38"/>
  <c r="H53" i="39"/>
  <c r="H45"/>
  <c r="H51"/>
  <c r="H40"/>
  <c r="H44"/>
  <c r="H25" i="38"/>
  <c r="H16"/>
  <c r="M52" i="39"/>
  <c r="M57"/>
  <c r="M48"/>
  <c r="M37"/>
  <c r="M41"/>
  <c r="M25" i="38"/>
  <c r="I25"/>
  <c r="K16"/>
  <c r="L59" i="37"/>
  <c r="L59" i="40"/>
  <c r="L53" i="38"/>
  <c r="L53" i="41" s="1"/>
  <c r="L54" i="37"/>
  <c r="L54" i="40"/>
  <c r="L48" i="38"/>
  <c r="L48" i="41" s="1"/>
  <c r="L61" i="37"/>
  <c r="L61" i="40"/>
  <c r="L56" i="38"/>
  <c r="L56" i="41" s="1"/>
  <c r="L58" i="37"/>
  <c r="L58" i="40"/>
  <c r="L52" i="38"/>
  <c r="L52" i="41" s="1"/>
  <c r="L56" i="37"/>
  <c r="L56" i="40"/>
  <c r="L50" i="38"/>
  <c r="L50" i="41" s="1"/>
  <c r="L53" i="37"/>
  <c r="L53" i="40"/>
  <c r="L47" i="38"/>
  <c r="L47" i="41" s="1"/>
  <c r="L51" i="37"/>
  <c r="L51" i="40"/>
  <c r="L45" i="38"/>
  <c r="L45" i="41" s="1"/>
  <c r="L49" i="37"/>
  <c r="L49" i="40"/>
  <c r="L43" i="38"/>
  <c r="L43" i="41" s="1"/>
  <c r="L47" i="37"/>
  <c r="L47" i="40"/>
  <c r="L41" i="38"/>
  <c r="L41" i="41" s="1"/>
  <c r="L44" i="37"/>
  <c r="L44" i="40"/>
  <c r="L38" i="38"/>
  <c r="L38" i="41" s="1"/>
  <c r="L42" i="37"/>
  <c r="L42" i="40"/>
  <c r="L36" i="38"/>
  <c r="L36" i="41" s="1"/>
  <c r="K8" i="40"/>
  <c r="I7" i="37"/>
  <c r="I7" i="40"/>
  <c r="H52" i="39"/>
  <c r="H57"/>
  <c r="H48"/>
  <c r="H37"/>
  <c r="H41"/>
  <c r="H36"/>
  <c r="H35" i="38"/>
  <c r="H35" i="41" s="1"/>
  <c r="G24" i="38"/>
  <c r="M51" i="39"/>
  <c r="M56"/>
  <c r="M43"/>
  <c r="M38"/>
  <c r="M42"/>
  <c r="L25" i="38"/>
  <c r="J25"/>
  <c r="L16"/>
  <c r="M16"/>
  <c r="K10" i="39"/>
  <c r="G10" i="38"/>
  <c r="G10" i="41" s="1"/>
  <c r="H56" i="39"/>
  <c r="H47"/>
  <c r="H38"/>
  <c r="H42"/>
  <c r="H60"/>
  <c r="G23" i="38"/>
  <c r="M50" i="39"/>
  <c r="M49" i="38"/>
  <c r="M49" i="41" s="1"/>
  <c r="M55" i="39"/>
  <c r="M54" i="38"/>
  <c r="M54" i="41" s="1"/>
  <c r="M46" i="39"/>
  <c r="M44"/>
  <c r="M39"/>
  <c r="M36"/>
  <c r="M35" i="38"/>
  <c r="M35" i="41" s="1"/>
  <c r="K25" i="38"/>
  <c r="I16"/>
  <c r="G26" i="37"/>
  <c r="G26" i="40"/>
  <c r="K18" i="37"/>
  <c r="K18" i="40"/>
  <c r="H23" i="37"/>
  <c r="H23" i="40"/>
  <c r="H37" i="37"/>
  <c r="H37" i="40"/>
  <c r="G22" i="37"/>
  <c r="G22" i="40"/>
  <c r="G27" i="37"/>
  <c r="G27" i="40"/>
  <c r="M41" i="37"/>
  <c r="M41" i="40"/>
  <c r="K23" i="37"/>
  <c r="K23" i="40"/>
  <c r="I23" i="37"/>
  <c r="I23" i="40"/>
  <c r="M18" i="37"/>
  <c r="M18" i="40"/>
  <c r="J23" i="37"/>
  <c r="J23" i="40"/>
  <c r="G19" i="37"/>
  <c r="G19" i="40"/>
  <c r="G24" i="37"/>
  <c r="G24" i="40"/>
  <c r="J18" i="37"/>
  <c r="J18" i="40"/>
  <c r="G21" i="37"/>
  <c r="G21" i="40"/>
  <c r="M23" i="37"/>
  <c r="M23" i="40"/>
  <c r="G20" i="37"/>
  <c r="G20" i="40"/>
  <c r="G25" i="37"/>
  <c r="G25" i="40"/>
  <c r="H18" i="37"/>
  <c r="H18" i="40"/>
  <c r="H41" i="37"/>
  <c r="H41" i="40"/>
  <c r="L23" i="37"/>
  <c r="L23" i="40"/>
  <c r="L18" i="37"/>
  <c r="L18" i="40"/>
  <c r="I18" i="37"/>
  <c r="I18" i="40"/>
  <c r="G23" i="20"/>
  <c r="M40"/>
  <c r="G28"/>
  <c r="G7"/>
  <c r="G7" i="40" s="1"/>
  <c r="K7" i="37"/>
  <c r="G11" i="20"/>
  <c r="I11" i="37"/>
  <c r="G10" i="20"/>
  <c r="G18"/>
  <c r="G13"/>
  <c r="L45"/>
  <c r="H87" i="28"/>
  <c r="H60"/>
  <c r="H84" s="1"/>
  <c r="G9" i="20"/>
  <c r="G60" i="28"/>
  <c r="G84" s="1"/>
  <c r="G23" s="1"/>
  <c r="G87" s="1"/>
  <c r="L39" i="20" s="1"/>
  <c r="F60" i="28"/>
  <c r="I111"/>
  <c r="H88"/>
  <c r="G103"/>
  <c r="L55" i="20" s="1"/>
  <c r="G89" i="28"/>
  <c r="R241" i="35"/>
  <c r="Q243"/>
  <c r="Q244"/>
  <c r="Q245"/>
  <c r="Q246"/>
  <c r="Q247"/>
  <c r="Q248"/>
  <c r="Q249"/>
  <c r="Q250"/>
  <c r="Q251"/>
  <c r="Q252"/>
  <c r="Q253"/>
  <c r="Q254"/>
  <c r="Q242"/>
  <c r="P208"/>
  <c r="P241"/>
  <c r="D243"/>
  <c r="D244"/>
  <c r="D245"/>
  <c r="D246"/>
  <c r="D247"/>
  <c r="D248"/>
  <c r="D249"/>
  <c r="D250"/>
  <c r="D251"/>
  <c r="D252"/>
  <c r="D253"/>
  <c r="D254"/>
  <c r="D242"/>
  <c r="J123"/>
  <c r="I123"/>
  <c r="Q239" s="1"/>
  <c r="G123"/>
  <c r="E123"/>
  <c r="D123"/>
  <c r="D239" s="1"/>
  <c r="O58" i="37"/>
  <c r="O38"/>
  <c r="O24"/>
  <c r="O19"/>
  <c r="O7" i="20"/>
  <c r="K7" i="41" l="1"/>
  <c r="K12" i="38"/>
  <c r="K12" i="41" s="1"/>
  <c r="G13" i="37"/>
  <c r="G13" i="40"/>
  <c r="I16" i="39"/>
  <c r="I16" i="41"/>
  <c r="L16" i="39"/>
  <c r="L16" i="41"/>
  <c r="L25" i="39"/>
  <c r="L25" i="41"/>
  <c r="G24" i="39"/>
  <c r="G24" i="41"/>
  <c r="K16" i="39"/>
  <c r="K16" i="41"/>
  <c r="M25" i="39"/>
  <c r="M25" i="41"/>
  <c r="H16" i="39"/>
  <c r="H16" i="41"/>
  <c r="K7" i="40"/>
  <c r="K12" i="20"/>
  <c r="O7" i="37"/>
  <c r="O12" i="20"/>
  <c r="O12" i="40" s="1"/>
  <c r="O7"/>
  <c r="N7" i="20"/>
  <c r="N7" i="40" s="1"/>
  <c r="G9" i="37"/>
  <c r="G9" i="40"/>
  <c r="G10"/>
  <c r="G10" i="37"/>
  <c r="G28"/>
  <c r="G28" i="40"/>
  <c r="K25" i="39"/>
  <c r="K25" i="41"/>
  <c r="G23" i="39"/>
  <c r="G23" i="41"/>
  <c r="M16" i="39"/>
  <c r="M16" i="41"/>
  <c r="J25" i="39"/>
  <c r="J25" i="41"/>
  <c r="I25" i="39"/>
  <c r="I25" i="41"/>
  <c r="H25" i="39"/>
  <c r="H25" i="41"/>
  <c r="J16" i="39"/>
  <c r="J16" i="41"/>
  <c r="G22" i="39"/>
  <c r="G22" i="41"/>
  <c r="I15" i="38"/>
  <c r="M54" i="39"/>
  <c r="M49"/>
  <c r="M15" i="38"/>
  <c r="L15"/>
  <c r="L8" i="37"/>
  <c r="L8" i="40"/>
  <c r="K8" i="39"/>
  <c r="L36"/>
  <c r="L41"/>
  <c r="L45"/>
  <c r="L50"/>
  <c r="L49" i="38"/>
  <c r="L49" i="41" s="1"/>
  <c r="L56" i="39"/>
  <c r="L53"/>
  <c r="H15" i="38"/>
  <c r="H49" i="39"/>
  <c r="L10"/>
  <c r="L59"/>
  <c r="L40"/>
  <c r="L44"/>
  <c r="L51"/>
  <c r="L55" i="37"/>
  <c r="L55" i="40"/>
  <c r="L39" i="37"/>
  <c r="L39" i="40"/>
  <c r="L60" i="38"/>
  <c r="L45" i="37"/>
  <c r="L45" i="40"/>
  <c r="L39" i="38"/>
  <c r="L39" i="41" s="1"/>
  <c r="M35" i="39"/>
  <c r="M34" i="38"/>
  <c r="M34" i="41" s="1"/>
  <c r="G10" i="39"/>
  <c r="H35"/>
  <c r="H34" i="38"/>
  <c r="H34" i="41" s="1"/>
  <c r="M9" i="39"/>
  <c r="G9" i="38"/>
  <c r="G9" i="41" s="1"/>
  <c r="L8" i="39"/>
  <c r="K8" i="37"/>
  <c r="L38" i="39"/>
  <c r="L43"/>
  <c r="L47"/>
  <c r="L52"/>
  <c r="L48"/>
  <c r="K15" i="38"/>
  <c r="K7" i="39"/>
  <c r="G7" i="38"/>
  <c r="G7" i="41" s="1"/>
  <c r="J15" i="38"/>
  <c r="G15"/>
  <c r="H58" i="39"/>
  <c r="H54"/>
  <c r="L37"/>
  <c r="L42"/>
  <c r="L46"/>
  <c r="L57"/>
  <c r="G11" i="37"/>
  <c r="G11" i="40"/>
  <c r="M40" i="37"/>
  <c r="M40" i="40"/>
  <c r="G18" i="37"/>
  <c r="G18" i="40"/>
  <c r="G23" i="37"/>
  <c r="G23" i="40"/>
  <c r="G7" i="37"/>
  <c r="Q241" i="35"/>
  <c r="D241"/>
  <c r="M8" i="37"/>
  <c r="O39"/>
  <c r="L41" i="20"/>
  <c r="G21" i="28"/>
  <c r="H45"/>
  <c r="H24" s="1"/>
  <c r="M39" i="20"/>
  <c r="H85" i="28"/>
  <c r="H111" s="1"/>
  <c r="G45"/>
  <c r="G24" s="1"/>
  <c r="G85"/>
  <c r="E39" i="35"/>
  <c r="E14"/>
  <c r="D208" s="1"/>
  <c r="F68" i="21"/>
  <c r="F26" s="1"/>
  <c r="G15" i="39" l="1"/>
  <c r="G15" i="41"/>
  <c r="K15" i="39"/>
  <c r="K15" i="41"/>
  <c r="H15" i="39"/>
  <c r="H15" i="41"/>
  <c r="M15" i="39"/>
  <c r="M15" i="41"/>
  <c r="J15" i="39"/>
  <c r="J15" i="41"/>
  <c r="L58" i="38"/>
  <c r="L58" i="41" s="1"/>
  <c r="L60"/>
  <c r="L15" i="39"/>
  <c r="L15" i="41"/>
  <c r="I15" i="39"/>
  <c r="I15" i="41"/>
  <c r="L58" i="39"/>
  <c r="G7"/>
  <c r="L12"/>
  <c r="M12"/>
  <c r="H34"/>
  <c r="L39"/>
  <c r="L35" i="38"/>
  <c r="L35" i="41" s="1"/>
  <c r="K12" i="39"/>
  <c r="G9"/>
  <c r="M34"/>
  <c r="L60"/>
  <c r="L49"/>
  <c r="M39" i="40"/>
  <c r="M60" i="38"/>
  <c r="M60" i="41" s="1"/>
  <c r="M12" i="37"/>
  <c r="M12" i="40"/>
  <c r="L41" i="37"/>
  <c r="L41" i="40"/>
  <c r="L208" i="35"/>
  <c r="L236" s="1"/>
  <c r="M37" i="20"/>
  <c r="M39" i="37"/>
  <c r="M36" i="20"/>
  <c r="G108" i="28"/>
  <c r="L60" i="20" s="1"/>
  <c r="AM58"/>
  <c r="AM58" i="40" s="1"/>
  <c r="D147" i="33"/>
  <c r="L35" i="39" l="1"/>
  <c r="L60" i="37"/>
  <c r="L60" i="40"/>
  <c r="L55" i="38"/>
  <c r="L55" i="41" s="1"/>
  <c r="M60" i="39"/>
  <c r="M58" i="38"/>
  <c r="M58" i="41" s="1"/>
  <c r="M33" i="38"/>
  <c r="M33" i="41" s="1"/>
  <c r="M36" i="40"/>
  <c r="M37" i="37"/>
  <c r="M37" i="40"/>
  <c r="M14" i="38"/>
  <c r="M14" i="41" s="1"/>
  <c r="AM58" i="37"/>
  <c r="AM52" i="38"/>
  <c r="AM52" i="41" s="1"/>
  <c r="M36" i="37"/>
  <c r="M63" i="20"/>
  <c r="L40"/>
  <c r="G88" i="28"/>
  <c r="G111" s="1"/>
  <c r="P255" i="35"/>
  <c r="R255"/>
  <c r="Z18" i="20"/>
  <c r="Y18"/>
  <c r="S18"/>
  <c r="S18" i="40" s="1"/>
  <c r="F93" i="21"/>
  <c r="H12" i="37"/>
  <c r="D212" i="35"/>
  <c r="E76" i="30"/>
  <c r="F76"/>
  <c r="G76"/>
  <c r="H76"/>
  <c r="D76"/>
  <c r="E121" i="29"/>
  <c r="F121"/>
  <c r="G121"/>
  <c r="D121"/>
  <c r="F85" i="21"/>
  <c r="L55" i="39" l="1"/>
  <c r="L54" i="38"/>
  <c r="L54" i="41" s="1"/>
  <c r="M58" i="39"/>
  <c r="AM52"/>
  <c r="M33"/>
  <c r="M14"/>
  <c r="L12" i="37"/>
  <c r="L12" i="40"/>
  <c r="K12" i="37"/>
  <c r="K12" i="40"/>
  <c r="Y18" i="37"/>
  <c r="Y18" i="40"/>
  <c r="Z18" i="37"/>
  <c r="Z18" i="40"/>
  <c r="L40" i="37"/>
  <c r="L40" i="40"/>
  <c r="M63" i="37"/>
  <c r="M63" i="40"/>
  <c r="L37" i="20"/>
  <c r="S18" i="37"/>
  <c r="S36" i="20"/>
  <c r="S36" i="40" s="1"/>
  <c r="X18" i="20"/>
  <c r="AG55"/>
  <c r="N31"/>
  <c r="P18"/>
  <c r="L36"/>
  <c r="K36"/>
  <c r="AH55"/>
  <c r="AH55" i="40" s="1"/>
  <c r="N16" i="20"/>
  <c r="N29"/>
  <c r="N20"/>
  <c r="N7" i="37"/>
  <c r="O18" i="20"/>
  <c r="N17"/>
  <c r="N19"/>
  <c r="N25"/>
  <c r="N26"/>
  <c r="N32"/>
  <c r="Z13"/>
  <c r="X13"/>
  <c r="P13"/>
  <c r="N22"/>
  <c r="N15"/>
  <c r="Y13"/>
  <c r="O13"/>
  <c r="N35"/>
  <c r="N34"/>
  <c r="N33"/>
  <c r="N14"/>
  <c r="N21"/>
  <c r="N24"/>
  <c r="N30"/>
  <c r="E103" i="21"/>
  <c r="E98" s="1"/>
  <c r="F103"/>
  <c r="F98" s="1"/>
  <c r="D103"/>
  <c r="D98" s="1"/>
  <c r="N30" i="37" l="1"/>
  <c r="N30" i="40"/>
  <c r="N33" i="37"/>
  <c r="N33" i="40"/>
  <c r="Y13" i="37"/>
  <c r="Y13" i="40"/>
  <c r="X13" i="37"/>
  <c r="X13" i="40"/>
  <c r="N32" i="37"/>
  <c r="N32" i="40"/>
  <c r="N17" i="37"/>
  <c r="N17" i="40"/>
  <c r="N29" i="37"/>
  <c r="N29" i="40"/>
  <c r="N31" i="37"/>
  <c r="N31" i="40"/>
  <c r="N35" i="37"/>
  <c r="N35" i="40"/>
  <c r="N14" i="37"/>
  <c r="N14" i="40"/>
  <c r="N34" i="37"/>
  <c r="N34" i="40"/>
  <c r="O13" i="37"/>
  <c r="O13" i="40"/>
  <c r="N15" i="37"/>
  <c r="N15" i="40"/>
  <c r="P13" i="37"/>
  <c r="P13" i="40"/>
  <c r="Z13" i="37"/>
  <c r="Z13" i="40"/>
  <c r="N16" i="37"/>
  <c r="N16" i="40"/>
  <c r="AG55" i="37"/>
  <c r="AG55" i="40"/>
  <c r="L54" i="39"/>
  <c r="L34" i="38"/>
  <c r="L34" i="41" s="1"/>
  <c r="N26" i="37"/>
  <c r="N26" i="40"/>
  <c r="L33" i="38"/>
  <c r="L33" i="41" s="1"/>
  <c r="L36" i="40"/>
  <c r="N25" i="37"/>
  <c r="N25" i="40"/>
  <c r="P18" i="37"/>
  <c r="P18" i="40"/>
  <c r="O18" i="37"/>
  <c r="O18" i="40"/>
  <c r="X18" i="37"/>
  <c r="X18" i="40"/>
  <c r="N24" i="37"/>
  <c r="N24" i="40"/>
  <c r="N19" i="37"/>
  <c r="N19" i="40"/>
  <c r="N20" i="37"/>
  <c r="N20" i="40"/>
  <c r="N21" i="37"/>
  <c r="N21" i="40"/>
  <c r="N22" i="37"/>
  <c r="N22" i="40"/>
  <c r="H33" i="38"/>
  <c r="H36" i="40"/>
  <c r="K33" i="38"/>
  <c r="K33" i="41" s="1"/>
  <c r="K36" i="40"/>
  <c r="L37" i="37"/>
  <c r="L37" i="40"/>
  <c r="L14" i="38"/>
  <c r="L14" i="41" s="1"/>
  <c r="K14" i="38"/>
  <c r="K14" i="41" s="1"/>
  <c r="S33" i="38"/>
  <c r="S33" i="41" s="1"/>
  <c r="S36" i="37"/>
  <c r="K36"/>
  <c r="L36"/>
  <c r="L63" i="20"/>
  <c r="H36" i="37"/>
  <c r="AH55"/>
  <c r="N18" i="20"/>
  <c r="F70" i="21"/>
  <c r="H14" i="38" l="1"/>
  <c r="H14" i="41" s="1"/>
  <c r="H33"/>
  <c r="L34" i="39"/>
  <c r="S33"/>
  <c r="K33"/>
  <c r="H33"/>
  <c r="L33"/>
  <c r="K14"/>
  <c r="H14"/>
  <c r="L14"/>
  <c r="N18" i="37"/>
  <c r="N18" i="40"/>
  <c r="L63" i="37"/>
  <c r="L63" i="40"/>
  <c r="S14" i="38"/>
  <c r="S14" i="41" s="1"/>
  <c r="F66" i="21"/>
  <c r="F27"/>
  <c r="D132"/>
  <c r="D131"/>
  <c r="D130"/>
  <c r="D127"/>
  <c r="D125" s="1"/>
  <c r="D124"/>
  <c r="D123"/>
  <c r="D122"/>
  <c r="D121"/>
  <c r="D120"/>
  <c r="D119"/>
  <c r="D118"/>
  <c r="D117"/>
  <c r="D116"/>
  <c r="D115"/>
  <c r="D114"/>
  <c r="D113"/>
  <c r="D112"/>
  <c r="D111" s="1"/>
  <c r="D110" s="1"/>
  <c r="D107"/>
  <c r="D105"/>
  <c r="D93"/>
  <c r="D88"/>
  <c r="D81"/>
  <c r="D80"/>
  <c r="D78"/>
  <c r="E132"/>
  <c r="E105"/>
  <c r="E107"/>
  <c r="E112"/>
  <c r="E113"/>
  <c r="E114"/>
  <c r="E115"/>
  <c r="E116"/>
  <c r="E117"/>
  <c r="E118"/>
  <c r="E119"/>
  <c r="E120"/>
  <c r="E121"/>
  <c r="E122"/>
  <c r="E123"/>
  <c r="E124"/>
  <c r="E127"/>
  <c r="E125" s="1"/>
  <c r="E130"/>
  <c r="E131"/>
  <c r="E85"/>
  <c r="E88"/>
  <c r="E93"/>
  <c r="E81"/>
  <c r="E80"/>
  <c r="S14" i="39" l="1"/>
  <c r="D82" i="21"/>
  <c r="E82"/>
  <c r="E111"/>
  <c r="E110" s="1"/>
  <c r="F78" l="1"/>
  <c r="F80"/>
  <c r="F81"/>
  <c r="F88"/>
  <c r="F107"/>
  <c r="F112"/>
  <c r="F113"/>
  <c r="F114"/>
  <c r="F115"/>
  <c r="F116"/>
  <c r="F117"/>
  <c r="F118"/>
  <c r="F119"/>
  <c r="F120"/>
  <c r="F121"/>
  <c r="F122"/>
  <c r="F123"/>
  <c r="F124"/>
  <c r="F127"/>
  <c r="F130"/>
  <c r="F131"/>
  <c r="F123" i="33"/>
  <c r="F111" i="21" l="1"/>
  <c r="F125"/>
  <c r="F82"/>
  <c r="N27" i="20"/>
  <c r="O23"/>
  <c r="N27" i="37" l="1"/>
  <c r="N27" i="40"/>
  <c r="O23" i="37"/>
  <c r="O23" i="40"/>
  <c r="N23" i="20"/>
  <c r="E70" i="21"/>
  <c r="D66"/>
  <c r="E48"/>
  <c r="D48"/>
  <c r="F17"/>
  <c r="F23" s="1"/>
  <c r="E17"/>
  <c r="E23" s="1"/>
  <c r="F161" i="33"/>
  <c r="E161"/>
  <c r="N23" i="37" l="1"/>
  <c r="N23" i="40"/>
  <c r="E86" i="21"/>
  <c r="E83" s="1"/>
  <c r="E106" s="1"/>
  <c r="E133" s="1"/>
  <c r="E27"/>
  <c r="E160" i="33"/>
  <c r="E159"/>
  <c r="D159"/>
  <c r="E172"/>
  <c r="D172"/>
  <c r="E170"/>
  <c r="E165"/>
  <c r="D165"/>
  <c r="E164"/>
  <c r="D164"/>
  <c r="E163"/>
  <c r="D163"/>
  <c r="D161"/>
  <c r="D160"/>
  <c r="D158" s="1"/>
  <c r="E157"/>
  <c r="D157"/>
  <c r="E156"/>
  <c r="D156"/>
  <c r="E155"/>
  <c r="D155"/>
  <c r="D69" i="21" s="1"/>
  <c r="D68" s="1"/>
  <c r="D26" s="1"/>
  <c r="E154" i="33"/>
  <c r="E153" s="1"/>
  <c r="D154"/>
  <c r="E148"/>
  <c r="D148"/>
  <c r="E145"/>
  <c r="E143"/>
  <c r="E147" l="1"/>
  <c r="E69" i="21"/>
  <c r="D153" i="33"/>
  <c r="E175"/>
  <c r="E198" s="1"/>
  <c r="D70" i="21"/>
  <c r="D85"/>
  <c r="E158" i="33"/>
  <c r="E171" s="1"/>
  <c r="D171"/>
  <c r="D136"/>
  <c r="D169" s="1"/>
  <c r="D132"/>
  <c r="D127"/>
  <c r="D128" s="1"/>
  <c r="D134" s="1"/>
  <c r="D167" s="1"/>
  <c r="D126"/>
  <c r="H74"/>
  <c r="E50"/>
  <c r="D50"/>
  <c r="D175" s="1"/>
  <c r="D86" i="21" l="1"/>
  <c r="D83" s="1"/>
  <c r="D106" s="1"/>
  <c r="D133" s="1"/>
  <c r="D27"/>
  <c r="D198" i="33"/>
  <c r="D133"/>
  <c r="D166" s="1"/>
  <c r="G14" i="35" l="1"/>
  <c r="E212" s="1"/>
  <c r="D9" i="25" l="1"/>
  <c r="AA9" i="38" l="1"/>
  <c r="AA11"/>
  <c r="AA9" i="20"/>
  <c r="AA7"/>
  <c r="AA7" i="40" s="1"/>
  <c r="AA10" i="38"/>
  <c r="AA7"/>
  <c r="AA8"/>
  <c r="AA8" i="20"/>
  <c r="AA33"/>
  <c r="AA39"/>
  <c r="AA34"/>
  <c r="AA31"/>
  <c r="AA27"/>
  <c r="AA25"/>
  <c r="AA21"/>
  <c r="AA19"/>
  <c r="AA14"/>
  <c r="AA38"/>
  <c r="AA32"/>
  <c r="AA29"/>
  <c r="AA26"/>
  <c r="AA24"/>
  <c r="AA22"/>
  <c r="AA20"/>
  <c r="AA17"/>
  <c r="AA15"/>
  <c r="AA56"/>
  <c r="AA58"/>
  <c r="AA59"/>
  <c r="AA11" i="39" l="1"/>
  <c r="AA11" i="41"/>
  <c r="AA7"/>
  <c r="AA7" i="39"/>
  <c r="AA12" i="38"/>
  <c r="AA8" i="39"/>
  <c r="AA8" i="41"/>
  <c r="AA10" i="39"/>
  <c r="AA10" i="41"/>
  <c r="AA9" i="37"/>
  <c r="AA9" i="40"/>
  <c r="AA9" i="39"/>
  <c r="AA9" i="41"/>
  <c r="AA58" i="37"/>
  <c r="AA58" i="40"/>
  <c r="AA52" i="38"/>
  <c r="AA15" i="37"/>
  <c r="AA15" i="40"/>
  <c r="AA22" i="38"/>
  <c r="AA20" i="37"/>
  <c r="AA20" i="40"/>
  <c r="AA24" i="37"/>
  <c r="AA24" i="40"/>
  <c r="AA18" i="38"/>
  <c r="AA29" i="37"/>
  <c r="AA29" i="40"/>
  <c r="AA26" i="38"/>
  <c r="AA38" i="37"/>
  <c r="AA38" i="40"/>
  <c r="AA59" i="38"/>
  <c r="AA37" i="20"/>
  <c r="AA37" i="40" s="1"/>
  <c r="AA19" i="37"/>
  <c r="AA19" i="40"/>
  <c r="AA25" i="37"/>
  <c r="AA25" i="40"/>
  <c r="AA19" i="38"/>
  <c r="AA31" i="37"/>
  <c r="AA31" i="40"/>
  <c r="AA28" i="38"/>
  <c r="AA39" i="37"/>
  <c r="AA39" i="40"/>
  <c r="AA60" i="38"/>
  <c r="AA8" i="37"/>
  <c r="AA8" i="40"/>
  <c r="AA59" i="37"/>
  <c r="AA59" i="40"/>
  <c r="AA53" i="38"/>
  <c r="AA56" i="37"/>
  <c r="AA56" i="40"/>
  <c r="AA50" i="38"/>
  <c r="AA17" i="37"/>
  <c r="AA17" i="40"/>
  <c r="AA24" i="38"/>
  <c r="AA22" i="37"/>
  <c r="AA22" i="40"/>
  <c r="AA26" i="37"/>
  <c r="AA26" i="40"/>
  <c r="AA20" i="38"/>
  <c r="AA32" i="37"/>
  <c r="AA32" i="40"/>
  <c r="AA29" i="38"/>
  <c r="AA14" i="37"/>
  <c r="AA14" i="40"/>
  <c r="AA17" i="38"/>
  <c r="AA21" i="37"/>
  <c r="AA21" i="40"/>
  <c r="AA27" i="37"/>
  <c r="AA27" i="40"/>
  <c r="AA21" i="38"/>
  <c r="AA34" i="37"/>
  <c r="AA34" i="40"/>
  <c r="AA31" i="38"/>
  <c r="AA33" i="37"/>
  <c r="AA33" i="40"/>
  <c r="AA30" i="38"/>
  <c r="F33" i="20"/>
  <c r="G48" i="30"/>
  <c r="D126" i="29"/>
  <c r="AA60" i="20"/>
  <c r="AA43"/>
  <c r="AA44"/>
  <c r="AA45"/>
  <c r="AA46"/>
  <c r="AA47"/>
  <c r="AA48"/>
  <c r="AA49"/>
  <c r="AA50"/>
  <c r="AA51"/>
  <c r="AA52"/>
  <c r="AA53"/>
  <c r="AA54"/>
  <c r="AA42"/>
  <c r="F155" i="33"/>
  <c r="F170"/>
  <c r="F188"/>
  <c r="F145"/>
  <c r="AM10" i="38" s="1"/>
  <c r="F143" i="33"/>
  <c r="AM8" i="38" s="1"/>
  <c r="F196" i="33"/>
  <c r="AM10" i="41" l="1"/>
  <c r="AM10" i="39"/>
  <c r="AM8" i="41"/>
  <c r="AM12" i="38"/>
  <c r="AM8" i="39"/>
  <c r="AA12" i="41"/>
  <c r="AA12" i="39"/>
  <c r="AA54" i="37"/>
  <c r="AA54" i="40"/>
  <c r="AA48" i="38"/>
  <c r="AA52" i="37"/>
  <c r="AA52" i="40"/>
  <c r="AA46" i="38"/>
  <c r="AA50" i="37"/>
  <c r="AA50" i="40"/>
  <c r="AA44" i="38"/>
  <c r="AA48" i="37"/>
  <c r="AA48" i="40"/>
  <c r="AA42" i="38"/>
  <c r="AA46" i="37"/>
  <c r="AA46" i="40"/>
  <c r="AA40" i="38"/>
  <c r="AA44" i="37"/>
  <c r="AA44" i="40"/>
  <c r="AA38" i="38"/>
  <c r="AA60" i="37"/>
  <c r="AA60" i="40"/>
  <c r="AA55" i="38"/>
  <c r="AA31" i="39"/>
  <c r="AA31" i="41"/>
  <c r="AA17" i="39"/>
  <c r="AA17" i="41"/>
  <c r="AA16" i="38"/>
  <c r="AA20" i="39"/>
  <c r="AA20" i="41"/>
  <c r="AA53"/>
  <c r="AA53" i="39"/>
  <c r="AA60" i="41"/>
  <c r="AA60" i="39"/>
  <c r="AA19"/>
  <c r="AA19" i="41"/>
  <c r="AA59"/>
  <c r="AA59" i="39"/>
  <c r="AA58" i="38"/>
  <c r="AA26" i="39"/>
  <c r="AA26" i="41"/>
  <c r="AA22" i="39"/>
  <c r="AA22" i="41"/>
  <c r="AA42" i="37"/>
  <c r="AA42" i="40"/>
  <c r="AA36" i="38"/>
  <c r="AA53" i="37"/>
  <c r="AA53" i="40"/>
  <c r="AA47" i="38"/>
  <c r="AA51" i="37"/>
  <c r="AA51" i="40"/>
  <c r="AA45" i="38"/>
  <c r="AA49" i="37"/>
  <c r="AA49" i="40"/>
  <c r="AA43" i="38"/>
  <c r="AA47" i="37"/>
  <c r="AA47" i="40"/>
  <c r="AA41" i="38"/>
  <c r="AA45" i="37"/>
  <c r="AA45" i="40"/>
  <c r="AA39" i="38"/>
  <c r="AA43" i="37"/>
  <c r="AA43" i="40"/>
  <c r="AA37" i="38"/>
  <c r="F33" i="37"/>
  <c r="F33" i="40"/>
  <c r="AA30" i="39"/>
  <c r="AA30" i="41"/>
  <c r="F30" i="38"/>
  <c r="AA21" i="39"/>
  <c r="AA21" i="41"/>
  <c r="AA29" i="39"/>
  <c r="AA29" i="41"/>
  <c r="AA24" i="39"/>
  <c r="AA24" i="41"/>
  <c r="AA50"/>
  <c r="AA50" i="39"/>
  <c r="AA28"/>
  <c r="AA28" i="41"/>
  <c r="AA18" i="39"/>
  <c r="AA18" i="41"/>
  <c r="AA52"/>
  <c r="AA52" i="39"/>
  <c r="F147" i="33"/>
  <c r="AA57" i="20"/>
  <c r="AA41"/>
  <c r="F187" i="33"/>
  <c r="F189"/>
  <c r="F178"/>
  <c r="F179"/>
  <c r="F180"/>
  <c r="F181"/>
  <c r="F182"/>
  <c r="F183"/>
  <c r="F184"/>
  <c r="F185"/>
  <c r="F186"/>
  <c r="F177"/>
  <c r="D73" i="29"/>
  <c r="AG7" i="38" s="1"/>
  <c r="G126" i="29"/>
  <c r="AI60" i="20" s="1"/>
  <c r="AB60" s="1"/>
  <c r="AM12" i="41" l="1"/>
  <c r="AM12" i="39"/>
  <c r="AG7" i="41"/>
  <c r="AG12" i="38"/>
  <c r="AG12" i="41" s="1"/>
  <c r="AA57" i="37"/>
  <c r="AA57" i="40"/>
  <c r="AA51" i="38"/>
  <c r="AA55" i="20"/>
  <c r="AA55" i="40" s="1"/>
  <c r="F30" i="39"/>
  <c r="F30" i="41"/>
  <c r="AA39"/>
  <c r="AA39" i="39"/>
  <c r="AA43" i="41"/>
  <c r="AA43" i="39"/>
  <c r="AA47" i="41"/>
  <c r="AA47" i="39"/>
  <c r="AA16"/>
  <c r="AA16" i="41"/>
  <c r="AA38"/>
  <c r="AA38" i="39"/>
  <c r="AA42" i="41"/>
  <c r="AA42" i="39"/>
  <c r="AA46" i="41"/>
  <c r="AA46" i="39"/>
  <c r="AA41" i="37"/>
  <c r="AA41" i="40"/>
  <c r="AA37" i="41"/>
  <c r="AA37" i="39"/>
  <c r="AA41" i="41"/>
  <c r="AA41" i="39"/>
  <c r="AA45" i="41"/>
  <c r="AA45" i="39"/>
  <c r="AA36" i="41"/>
  <c r="AA36" i="39"/>
  <c r="AA35" i="38"/>
  <c r="AA58" i="41"/>
  <c r="AA58" i="39"/>
  <c r="AA55"/>
  <c r="AA55" i="41"/>
  <c r="AA40"/>
  <c r="AA40" i="39"/>
  <c r="AA44" i="41"/>
  <c r="AA44" i="39"/>
  <c r="AA48" i="41"/>
  <c r="AA48" i="39"/>
  <c r="AG7"/>
  <c r="AI60" i="40"/>
  <c r="AI55" i="38"/>
  <c r="AI55" i="41" s="1"/>
  <c r="AI39" i="20"/>
  <c r="AB39" s="1"/>
  <c r="G103" i="29"/>
  <c r="AG7" i="20"/>
  <c r="AG12" s="1"/>
  <c r="F176" i="33"/>
  <c r="AM41" i="20" s="1"/>
  <c r="AM41" i="40" s="1"/>
  <c r="AA35" i="41" l="1"/>
  <c r="AA35" i="39"/>
  <c r="AA51" i="41"/>
  <c r="AA51" i="39"/>
  <c r="AA49" i="38"/>
  <c r="AI55" i="39"/>
  <c r="AG7" i="37"/>
  <c r="AG7" i="40"/>
  <c r="AI39"/>
  <c r="AI60" i="38"/>
  <c r="AI60" i="41" s="1"/>
  <c r="AI37" i="20"/>
  <c r="AI37" i="40" s="1"/>
  <c r="F136" i="33"/>
  <c r="E136"/>
  <c r="E169" s="1"/>
  <c r="E127"/>
  <c r="E128" s="1"/>
  <c r="E134" s="1"/>
  <c r="E167" s="1"/>
  <c r="AA49" i="41" l="1"/>
  <c r="AA49" i="39"/>
  <c r="AI60"/>
  <c r="AI58" i="38"/>
  <c r="AI58" i="41" s="1"/>
  <c r="D173" i="35"/>
  <c r="D174"/>
  <c r="D175"/>
  <c r="D176"/>
  <c r="D177"/>
  <c r="D178"/>
  <c r="D179"/>
  <c r="D180"/>
  <c r="D181"/>
  <c r="D182"/>
  <c r="D183"/>
  <c r="D184"/>
  <c r="D185"/>
  <c r="E56" i="28"/>
  <c r="D56"/>
  <c r="G8" i="38" l="1"/>
  <c r="G8" i="41" s="1"/>
  <c r="AI58" i="39"/>
  <c r="I8"/>
  <c r="I8" i="40"/>
  <c r="E60" i="28"/>
  <c r="J8" i="39" l="1"/>
  <c r="J8" i="37"/>
  <c r="J8" i="40"/>
  <c r="I12" i="39"/>
  <c r="J12"/>
  <c r="G8"/>
  <c r="G12" i="38"/>
  <c r="G12" i="41" s="1"/>
  <c r="I8" i="37"/>
  <c r="G8" i="20"/>
  <c r="G8" i="40" s="1"/>
  <c r="AI8"/>
  <c r="F127" i="33"/>
  <c r="E119" i="29"/>
  <c r="O43" i="37"/>
  <c r="O45"/>
  <c r="O46"/>
  <c r="O47"/>
  <c r="O48"/>
  <c r="O49"/>
  <c r="O50"/>
  <c r="O51"/>
  <c r="O52"/>
  <c r="O53"/>
  <c r="O54"/>
  <c r="O42"/>
  <c r="O44"/>
  <c r="E174" i="35"/>
  <c r="L243" s="1"/>
  <c r="E175"/>
  <c r="L244" s="1"/>
  <c r="E176"/>
  <c r="L245" s="1"/>
  <c r="E177"/>
  <c r="L246" s="1"/>
  <c r="E178"/>
  <c r="L247" s="1"/>
  <c r="E179"/>
  <c r="L248" s="1"/>
  <c r="E180"/>
  <c r="L249" s="1"/>
  <c r="E181"/>
  <c r="L250" s="1"/>
  <c r="E182"/>
  <c r="L251" s="1"/>
  <c r="E183"/>
  <c r="L252" s="1"/>
  <c r="E184"/>
  <c r="L253" s="1"/>
  <c r="E185"/>
  <c r="L254" s="1"/>
  <c r="E173"/>
  <c r="J103"/>
  <c r="I103"/>
  <c r="G103"/>
  <c r="E103"/>
  <c r="D103"/>
  <c r="AI45" i="37"/>
  <c r="AI46"/>
  <c r="AI47"/>
  <c r="AI48"/>
  <c r="AI49"/>
  <c r="AI50"/>
  <c r="AI51"/>
  <c r="AI52"/>
  <c r="AI53"/>
  <c r="AI54"/>
  <c r="H107" i="29"/>
  <c r="G107"/>
  <c r="D93" i="28"/>
  <c r="E93"/>
  <c r="I45" i="20" s="1"/>
  <c r="F93" i="28"/>
  <c r="K45" i="20" s="1"/>
  <c r="D94" i="28"/>
  <c r="E94"/>
  <c r="I46" i="20" s="1"/>
  <c r="F94" i="28"/>
  <c r="K46" i="20" s="1"/>
  <c r="D95" i="28"/>
  <c r="E95"/>
  <c r="I47" i="20" s="1"/>
  <c r="F95" i="28"/>
  <c r="K47" i="20" s="1"/>
  <c r="D96" i="28"/>
  <c r="E96"/>
  <c r="I48" i="20" s="1"/>
  <c r="F96" i="28"/>
  <c r="K48" i="20" s="1"/>
  <c r="D97" i="28"/>
  <c r="E97"/>
  <c r="I49" i="20" s="1"/>
  <c r="F97" i="28"/>
  <c r="K49" i="20" s="1"/>
  <c r="D98" i="28"/>
  <c r="E98"/>
  <c r="I50" i="20" s="1"/>
  <c r="F98" i="28"/>
  <c r="K50" i="20" s="1"/>
  <c r="D99" i="28"/>
  <c r="E99"/>
  <c r="I51" i="20" s="1"/>
  <c r="F99" i="28"/>
  <c r="K51" i="20" s="1"/>
  <c r="D100" i="28"/>
  <c r="E100"/>
  <c r="I52" i="20" s="1"/>
  <c r="F100" i="28"/>
  <c r="K52" i="20" s="1"/>
  <c r="D101" i="28"/>
  <c r="E101"/>
  <c r="I53" i="20" s="1"/>
  <c r="F101" i="28"/>
  <c r="K53" i="20" s="1"/>
  <c r="D102" i="28"/>
  <c r="E102"/>
  <c r="I54" i="20" s="1"/>
  <c r="F102" i="28"/>
  <c r="K54" i="20" s="1"/>
  <c r="AJ45"/>
  <c r="AJ46"/>
  <c r="AJ47"/>
  <c r="AJ48"/>
  <c r="AJ49"/>
  <c r="AJ50"/>
  <c r="AJ51"/>
  <c r="AJ52"/>
  <c r="AJ53"/>
  <c r="AJ54"/>
  <c r="AC45"/>
  <c r="AC46"/>
  <c r="AC47"/>
  <c r="AC48"/>
  <c r="AC49"/>
  <c r="AC50"/>
  <c r="AC51"/>
  <c r="AC52"/>
  <c r="AC53"/>
  <c r="AC54"/>
  <c r="AD54"/>
  <c r="AD45"/>
  <c r="AD46"/>
  <c r="AD47"/>
  <c r="AD48"/>
  <c r="AD49"/>
  <c r="AD50"/>
  <c r="AD51"/>
  <c r="AD52"/>
  <c r="AD53"/>
  <c r="E62" i="30"/>
  <c r="F62"/>
  <c r="G62"/>
  <c r="H62"/>
  <c r="D62"/>
  <c r="AA62" i="20"/>
  <c r="F48" i="21"/>
  <c r="AM53" i="20"/>
  <c r="AA62" i="37" l="1"/>
  <c r="AA62" i="40"/>
  <c r="AA57" i="38"/>
  <c r="AD52" i="37"/>
  <c r="AD52" i="40"/>
  <c r="AD46" i="38"/>
  <c r="AD46" i="41" s="1"/>
  <c r="AD53" i="37"/>
  <c r="AD53" i="40"/>
  <c r="AD47" i="38"/>
  <c r="AD47" i="41" s="1"/>
  <c r="AD51" i="37"/>
  <c r="AD51" i="40"/>
  <c r="AD45" i="38"/>
  <c r="AD45" i="41" s="1"/>
  <c r="AD49" i="37"/>
  <c r="AD49" i="40"/>
  <c r="AD43" i="38"/>
  <c r="AD43" i="41" s="1"/>
  <c r="AD47" i="37"/>
  <c r="AD47" i="40"/>
  <c r="AD41" i="38"/>
  <c r="AD41" i="41" s="1"/>
  <c r="AD45" i="37"/>
  <c r="AD45" i="40"/>
  <c r="AD39" i="38"/>
  <c r="AD39" i="41" s="1"/>
  <c r="AC54" i="37"/>
  <c r="AC54" i="40"/>
  <c r="AC48" i="38"/>
  <c r="AC48" i="41" s="1"/>
  <c r="AC52" i="37"/>
  <c r="AC52" i="40"/>
  <c r="AC46" i="38"/>
  <c r="AC46" i="41" s="1"/>
  <c r="AC50" i="37"/>
  <c r="AC50" i="40"/>
  <c r="AC44" i="38"/>
  <c r="AC44" i="41" s="1"/>
  <c r="AC48" i="37"/>
  <c r="AC48" i="40"/>
  <c r="AC42" i="38"/>
  <c r="AC42" i="41" s="1"/>
  <c r="AC46" i="37"/>
  <c r="AC46" i="40"/>
  <c r="AC40" i="38"/>
  <c r="AC40" i="41" s="1"/>
  <c r="AE53" i="37"/>
  <c r="AE53" i="40"/>
  <c r="AE47" i="38"/>
  <c r="AE47" i="41" s="1"/>
  <c r="AE51" i="37"/>
  <c r="AE51" i="40"/>
  <c r="AE45" i="38"/>
  <c r="AE45" i="41" s="1"/>
  <c r="AE49" i="37"/>
  <c r="AE49" i="40"/>
  <c r="AE43" i="38"/>
  <c r="AE43" i="41" s="1"/>
  <c r="AE47" i="37"/>
  <c r="AE47" i="40"/>
  <c r="AE41" i="38"/>
  <c r="AE41" i="41" s="1"/>
  <c r="AE45" i="37"/>
  <c r="AE45" i="40"/>
  <c r="AE39" i="38"/>
  <c r="AE39" i="41" s="1"/>
  <c r="AJ54" i="37"/>
  <c r="AJ54" i="40"/>
  <c r="AJ48" i="38"/>
  <c r="AJ48" i="41" s="1"/>
  <c r="AJ52" i="37"/>
  <c r="AJ52" i="40"/>
  <c r="AJ46" i="38"/>
  <c r="AJ46" i="41" s="1"/>
  <c r="AJ50" i="37"/>
  <c r="AJ50" i="40"/>
  <c r="AJ44" i="38"/>
  <c r="AJ44" i="41" s="1"/>
  <c r="AJ48" i="37"/>
  <c r="AJ48" i="40"/>
  <c r="AJ42" i="38"/>
  <c r="AJ42" i="41" s="1"/>
  <c r="AJ46" i="37"/>
  <c r="AJ46" i="40"/>
  <c r="AJ40" i="38"/>
  <c r="AJ40" i="41" s="1"/>
  <c r="AD50" i="37"/>
  <c r="AD50" i="40"/>
  <c r="AD44" i="38"/>
  <c r="AD44" i="41" s="1"/>
  <c r="AD48" i="37"/>
  <c r="AD48" i="40"/>
  <c r="AD42" i="38"/>
  <c r="AD42" i="41" s="1"/>
  <c r="AD46" i="37"/>
  <c r="AD46" i="40"/>
  <c r="AD40" i="38"/>
  <c r="AD40" i="41" s="1"/>
  <c r="AD54" i="37"/>
  <c r="AD54" i="40"/>
  <c r="AD48" i="38"/>
  <c r="AD48" i="41" s="1"/>
  <c r="AC53" i="37"/>
  <c r="AC53" i="40"/>
  <c r="AC47" i="38"/>
  <c r="AC47" i="41" s="1"/>
  <c r="AC51" i="37"/>
  <c r="AC51" i="40"/>
  <c r="AC45" i="38"/>
  <c r="AC45" i="41" s="1"/>
  <c r="AC49" i="37"/>
  <c r="AC49" i="40"/>
  <c r="AC43" i="38"/>
  <c r="AC43" i="41" s="1"/>
  <c r="AC47" i="37"/>
  <c r="AC47" i="40"/>
  <c r="AC41" i="38"/>
  <c r="AC41" i="41" s="1"/>
  <c r="AC45" i="37"/>
  <c r="AC45" i="40"/>
  <c r="AC39" i="38"/>
  <c r="AC39" i="41" s="1"/>
  <c r="AE52" i="37"/>
  <c r="AE52" i="40"/>
  <c r="AE46" i="38"/>
  <c r="AE46" i="41" s="1"/>
  <c r="AE50" i="37"/>
  <c r="AE50" i="40"/>
  <c r="AE44" i="38"/>
  <c r="AE44" i="41" s="1"/>
  <c r="AE48" i="37"/>
  <c r="AE48" i="40"/>
  <c r="AE42" i="38"/>
  <c r="AE42" i="41" s="1"/>
  <c r="AE46" i="37"/>
  <c r="AE46" i="40"/>
  <c r="AE40" i="38"/>
  <c r="AE40" i="41" s="1"/>
  <c r="AE54" i="37"/>
  <c r="AE54" i="40"/>
  <c r="AE48" i="38"/>
  <c r="AE48" i="41" s="1"/>
  <c r="AJ53" i="37"/>
  <c r="AJ53" i="40"/>
  <c r="AJ47" i="38"/>
  <c r="AJ47" i="41" s="1"/>
  <c r="AJ51" i="37"/>
  <c r="AJ51" i="40"/>
  <c r="AJ45" i="38"/>
  <c r="AJ45" i="41" s="1"/>
  <c r="AJ49" i="37"/>
  <c r="AJ49" i="40"/>
  <c r="AJ43" i="38"/>
  <c r="AJ43" i="41" s="1"/>
  <c r="AJ47" i="37"/>
  <c r="AJ47" i="40"/>
  <c r="AJ41" i="38"/>
  <c r="AJ41" i="41" s="1"/>
  <c r="AJ45" i="37"/>
  <c r="AJ45" i="40"/>
  <c r="AJ39" i="38"/>
  <c r="AJ39" i="41" s="1"/>
  <c r="AM53" i="37"/>
  <c r="AM53" i="40"/>
  <c r="AM47" i="38"/>
  <c r="AM47" i="41" s="1"/>
  <c r="K54" i="37"/>
  <c r="K54" i="40"/>
  <c r="K48" i="38"/>
  <c r="K48" i="41" s="1"/>
  <c r="I53" i="37"/>
  <c r="I53" i="40"/>
  <c r="I47" i="38"/>
  <c r="I47" i="41" s="1"/>
  <c r="K52" i="37"/>
  <c r="K52" i="40"/>
  <c r="K46" i="38"/>
  <c r="K46" i="41" s="1"/>
  <c r="I51" i="37"/>
  <c r="I51" i="40"/>
  <c r="I45" i="38"/>
  <c r="I45" i="41" s="1"/>
  <c r="K50" i="37"/>
  <c r="K50" i="40"/>
  <c r="K44" i="38"/>
  <c r="K44" i="41" s="1"/>
  <c r="I49" i="37"/>
  <c r="I49" i="40"/>
  <c r="I43" i="38"/>
  <c r="I43" i="41" s="1"/>
  <c r="K48" i="37"/>
  <c r="K48" i="40"/>
  <c r="K42" i="38"/>
  <c r="K42" i="41" s="1"/>
  <c r="I47" i="37"/>
  <c r="I47" i="40"/>
  <c r="I41" i="38"/>
  <c r="I41" i="41" s="1"/>
  <c r="K46" i="37"/>
  <c r="K46" i="40"/>
  <c r="K40" i="38"/>
  <c r="K40" i="41" s="1"/>
  <c r="I45" i="37"/>
  <c r="I45" i="40"/>
  <c r="I39" i="38"/>
  <c r="I39" i="41" s="1"/>
  <c r="G12" i="39"/>
  <c r="I54" i="40"/>
  <c r="I48" i="38"/>
  <c r="I48" i="41" s="1"/>
  <c r="K53" i="37"/>
  <c r="K53" i="40"/>
  <c r="K47" i="38"/>
  <c r="K47" i="41" s="1"/>
  <c r="I52" i="40"/>
  <c r="I46" i="38"/>
  <c r="I46" i="41" s="1"/>
  <c r="K51" i="37"/>
  <c r="K51" i="40"/>
  <c r="K45" i="38"/>
  <c r="K45" i="41" s="1"/>
  <c r="I50" i="40"/>
  <c r="I44" i="38"/>
  <c r="I44" i="41" s="1"/>
  <c r="K49" i="37"/>
  <c r="K49" i="40"/>
  <c r="K43" i="38"/>
  <c r="K43" i="41" s="1"/>
  <c r="I48" i="40"/>
  <c r="I42" i="38"/>
  <c r="I42" i="41" s="1"/>
  <c r="K47" i="37"/>
  <c r="K47" i="40"/>
  <c r="K41" i="38"/>
  <c r="K41" i="41" s="1"/>
  <c r="I46" i="40"/>
  <c r="I40" i="38"/>
  <c r="I40" i="41" s="1"/>
  <c r="K45" i="37"/>
  <c r="K45" i="40"/>
  <c r="K39" i="38"/>
  <c r="K39" i="41" s="1"/>
  <c r="J12" i="37"/>
  <c r="J12" i="40"/>
  <c r="I12" i="37"/>
  <c r="I12" i="40"/>
  <c r="G8" i="37"/>
  <c r="G12" i="20"/>
  <c r="G12" i="40" s="1"/>
  <c r="AI41" i="20"/>
  <c r="AB41" s="1"/>
  <c r="I242" i="35"/>
  <c r="L242"/>
  <c r="I36" i="20"/>
  <c r="I36" i="40" s="1"/>
  <c r="I50" i="37"/>
  <c r="J49" i="20"/>
  <c r="I46" i="37"/>
  <c r="J45" i="20"/>
  <c r="G45" s="1"/>
  <c r="J54"/>
  <c r="G54" s="1"/>
  <c r="J50"/>
  <c r="J46"/>
  <c r="AH53"/>
  <c r="AG49" i="38"/>
  <c r="AG49" i="41" s="1"/>
  <c r="J52" i="20"/>
  <c r="J48"/>
  <c r="I54" i="37"/>
  <c r="J53" i="20"/>
  <c r="I52" i="37"/>
  <c r="J51" i="20"/>
  <c r="G51" s="1"/>
  <c r="I48" i="37"/>
  <c r="J47" i="20"/>
  <c r="AH47"/>
  <c r="J36"/>
  <c r="I253" i="35"/>
  <c r="I249"/>
  <c r="I245"/>
  <c r="I252"/>
  <c r="I248"/>
  <c r="I244"/>
  <c r="I251"/>
  <c r="I247"/>
  <c r="I243"/>
  <c r="I254"/>
  <c r="I250"/>
  <c r="I246"/>
  <c r="E107" i="29"/>
  <c r="F133" i="33"/>
  <c r="F107" i="29"/>
  <c r="D172" i="35"/>
  <c r="O41" i="37"/>
  <c r="E172" i="35"/>
  <c r="L241" s="1"/>
  <c r="AA57" i="39" l="1"/>
  <c r="AA57" i="41"/>
  <c r="AH47" i="37"/>
  <c r="AH47" i="40"/>
  <c r="AH41" i="38"/>
  <c r="AH41" i="41" s="1"/>
  <c r="AH53" i="37"/>
  <c r="AH53" i="40"/>
  <c r="AH47" i="38"/>
  <c r="AH47" i="41" s="1"/>
  <c r="AI40" i="20"/>
  <c r="AI40" i="40" s="1"/>
  <c r="AI41"/>
  <c r="AJ39" i="39"/>
  <c r="AJ43"/>
  <c r="AJ47"/>
  <c r="AE40"/>
  <c r="AE44"/>
  <c r="AC39"/>
  <c r="AB39" i="38"/>
  <c r="AB39" i="41" s="1"/>
  <c r="AC43" i="39"/>
  <c r="AB43" i="38"/>
  <c r="AB43" i="41" s="1"/>
  <c r="AC47" i="39"/>
  <c r="AB47" i="38"/>
  <c r="AB47" i="41" s="1"/>
  <c r="AD40" i="39"/>
  <c r="AD44"/>
  <c r="AJ42"/>
  <c r="AJ46"/>
  <c r="AE39"/>
  <c r="AE43"/>
  <c r="AE47"/>
  <c r="AC42"/>
  <c r="AB42" i="38"/>
  <c r="AB42" i="41" s="1"/>
  <c r="AC46" i="39"/>
  <c r="AB46" i="38"/>
  <c r="AB46" i="41" s="1"/>
  <c r="AD39" i="39"/>
  <c r="AD43"/>
  <c r="AD47"/>
  <c r="AJ41"/>
  <c r="AJ45"/>
  <c r="AE48"/>
  <c r="AE42"/>
  <c r="AE46"/>
  <c r="AC41"/>
  <c r="AB41" i="38"/>
  <c r="AB41" i="41" s="1"/>
  <c r="AC45" i="39"/>
  <c r="AB45" i="38"/>
  <c r="AB45" i="41" s="1"/>
  <c r="AD48" i="39"/>
  <c r="AD42"/>
  <c r="AJ40"/>
  <c r="AJ44"/>
  <c r="AJ48"/>
  <c r="AE41"/>
  <c r="AE45"/>
  <c r="AC40"/>
  <c r="AB40" i="38"/>
  <c r="AB40" i="41" s="1"/>
  <c r="AC44" i="39"/>
  <c r="AB44" i="38"/>
  <c r="AB44" i="41" s="1"/>
  <c r="AC48" i="39"/>
  <c r="AB48" i="38"/>
  <c r="AB48" i="41" s="1"/>
  <c r="AD41" i="39"/>
  <c r="AD45"/>
  <c r="AD46"/>
  <c r="AM47"/>
  <c r="J47" i="37"/>
  <c r="J47" i="40"/>
  <c r="J41" i="38"/>
  <c r="J41" i="41" s="1"/>
  <c r="J51" i="37"/>
  <c r="J51" i="40"/>
  <c r="J45" i="38"/>
  <c r="J45" i="41" s="1"/>
  <c r="J48" i="37"/>
  <c r="J48" i="40"/>
  <c r="J42" i="38"/>
  <c r="J42" i="41" s="1"/>
  <c r="J52" i="37"/>
  <c r="J52" i="40"/>
  <c r="J46" i="38"/>
  <c r="J46" i="41" s="1"/>
  <c r="J46" i="37"/>
  <c r="J46" i="40"/>
  <c r="J40" i="38"/>
  <c r="J40" i="41" s="1"/>
  <c r="J50" i="37"/>
  <c r="J50" i="40"/>
  <c r="J44" i="38"/>
  <c r="J44" i="41" s="1"/>
  <c r="J45" i="37"/>
  <c r="J45" i="40"/>
  <c r="J39" i="38"/>
  <c r="J39" i="41" s="1"/>
  <c r="I40" i="39"/>
  <c r="G40" i="38"/>
  <c r="G40" i="41" s="1"/>
  <c r="K41" i="39"/>
  <c r="I44"/>
  <c r="G44" i="38"/>
  <c r="G44" i="41" s="1"/>
  <c r="K45" i="39"/>
  <c r="I48"/>
  <c r="I39"/>
  <c r="I41"/>
  <c r="G41" i="38"/>
  <c r="G41" i="41" s="1"/>
  <c r="I43" i="39"/>
  <c r="I45"/>
  <c r="G45" i="38"/>
  <c r="G45" i="41" s="1"/>
  <c r="I47" i="39"/>
  <c r="J53" i="37"/>
  <c r="J53" i="40"/>
  <c r="J47" i="38"/>
  <c r="J54" i="37"/>
  <c r="J54" i="40"/>
  <c r="J48" i="38"/>
  <c r="J49" i="37"/>
  <c r="J49" i="40"/>
  <c r="J43" i="38"/>
  <c r="J43" i="41" s="1"/>
  <c r="K39" i="39"/>
  <c r="I42"/>
  <c r="G42" i="38"/>
  <c r="G42" i="41" s="1"/>
  <c r="K43" i="39"/>
  <c r="I46"/>
  <c r="G46" i="38"/>
  <c r="G46" i="41" s="1"/>
  <c r="K47" i="39"/>
  <c r="K40"/>
  <c r="K42"/>
  <c r="K44"/>
  <c r="K46"/>
  <c r="K48"/>
  <c r="AG49"/>
  <c r="J33" i="38"/>
  <c r="J33" i="41" s="1"/>
  <c r="J36" i="40"/>
  <c r="AB52" i="37"/>
  <c r="AB52" i="40"/>
  <c r="AB51" i="37"/>
  <c r="AB51" i="40"/>
  <c r="AB50" i="37"/>
  <c r="AB50" i="40"/>
  <c r="AB49" i="37"/>
  <c r="AB49" i="40"/>
  <c r="G45" i="37"/>
  <c r="G45" i="40"/>
  <c r="AB46" i="37"/>
  <c r="AB46" i="40"/>
  <c r="AB54" i="37"/>
  <c r="AB54" i="40"/>
  <c r="G54" i="37"/>
  <c r="G54" i="40"/>
  <c r="AB48" i="37"/>
  <c r="AB48" i="40"/>
  <c r="AB45" i="37"/>
  <c r="AB45" i="40"/>
  <c r="G51" i="37"/>
  <c r="G51" i="40"/>
  <c r="J14" i="38"/>
  <c r="J14" i="41" s="1"/>
  <c r="I36" i="37"/>
  <c r="I33" i="38"/>
  <c r="I33" i="41" s="1"/>
  <c r="J36" i="37"/>
  <c r="F126" i="29"/>
  <c r="F106" s="1"/>
  <c r="E126"/>
  <c r="E106" s="1"/>
  <c r="G52" i="20"/>
  <c r="G49"/>
  <c r="G47"/>
  <c r="G48"/>
  <c r="AG41"/>
  <c r="AG41" i="40" s="1"/>
  <c r="G53" i="20"/>
  <c r="G46"/>
  <c r="G50"/>
  <c r="AH41"/>
  <c r="AH41" i="40" s="1"/>
  <c r="I241" i="35"/>
  <c r="F50" i="33"/>
  <c r="G39" i="38" l="1"/>
  <c r="G39" i="41" s="1"/>
  <c r="G47" i="38"/>
  <c r="G47" i="41" s="1"/>
  <c r="J47"/>
  <c r="G48" i="38"/>
  <c r="G48" i="41" s="1"/>
  <c r="J48"/>
  <c r="AH47" i="39"/>
  <c r="AH41"/>
  <c r="AH35" i="38"/>
  <c r="AH35" i="41" s="1"/>
  <c r="AB48" i="39"/>
  <c r="AB40"/>
  <c r="AB41"/>
  <c r="AB42"/>
  <c r="AB43"/>
  <c r="AB44"/>
  <c r="AB45"/>
  <c r="AB46"/>
  <c r="AB47"/>
  <c r="AB39"/>
  <c r="G48"/>
  <c r="G46"/>
  <c r="J43"/>
  <c r="J47"/>
  <c r="G45"/>
  <c r="G41"/>
  <c r="G40"/>
  <c r="J44"/>
  <c r="J46"/>
  <c r="J45"/>
  <c r="G42"/>
  <c r="J48"/>
  <c r="G47"/>
  <c r="F47" i="38"/>
  <c r="F47" i="41" s="1"/>
  <c r="G43" i="38"/>
  <c r="G43" i="41" s="1"/>
  <c r="G39" i="39"/>
  <c r="G44"/>
  <c r="J39"/>
  <c r="J40"/>
  <c r="J42"/>
  <c r="J41"/>
  <c r="I33"/>
  <c r="J33"/>
  <c r="J14"/>
  <c r="G53" i="37"/>
  <c r="G53" i="40"/>
  <c r="G49" i="37"/>
  <c r="G49" i="40"/>
  <c r="G47" i="37"/>
  <c r="G47" i="40"/>
  <c r="G46" i="37"/>
  <c r="G46" i="40"/>
  <c r="AB53" i="37"/>
  <c r="AB53" i="40"/>
  <c r="AB47" i="37"/>
  <c r="AB47" i="40"/>
  <c r="G50" i="37"/>
  <c r="G50" i="40"/>
  <c r="G48" i="37"/>
  <c r="G48" i="40"/>
  <c r="G52" i="37"/>
  <c r="G52" i="40"/>
  <c r="I14" i="38"/>
  <c r="I14" i="41" s="1"/>
  <c r="AH60" i="20"/>
  <c r="AH41" i="37"/>
  <c r="AG41"/>
  <c r="AH40" i="20" l="1"/>
  <c r="AH40" i="37" s="1"/>
  <c r="AH60" i="40"/>
  <c r="AH55" i="38"/>
  <c r="AH55" i="41" s="1"/>
  <c r="AH35" i="39"/>
  <c r="G43"/>
  <c r="F47"/>
  <c r="I14"/>
  <c r="AH40" i="40"/>
  <c r="AH60" i="37"/>
  <c r="AA55"/>
  <c r="AA30" i="20"/>
  <c r="AA61"/>
  <c r="AA61" i="37" l="1"/>
  <c r="AA61" i="40"/>
  <c r="AA56" i="38"/>
  <c r="AA40" i="20"/>
  <c r="AA40" i="40" s="1"/>
  <c r="AA30" i="37"/>
  <c r="AA30" i="40"/>
  <c r="AA27" i="38"/>
  <c r="AA28" i="20"/>
  <c r="AH55" i="39"/>
  <c r="AH54" i="38"/>
  <c r="AH54" i="41" s="1"/>
  <c r="AG37" i="37"/>
  <c r="AA10" i="20"/>
  <c r="AA10" i="40" l="1"/>
  <c r="AA10" i="37"/>
  <c r="AA28"/>
  <c r="AA28" i="40"/>
  <c r="AA27" i="39"/>
  <c r="AA27" i="41"/>
  <c r="AA25" i="38"/>
  <c r="AA56" i="39"/>
  <c r="AA56" i="41"/>
  <c r="AA54" i="38"/>
  <c r="AH54" i="39"/>
  <c r="AH34" i="38"/>
  <c r="AH34" i="41" s="1"/>
  <c r="AA40" i="37"/>
  <c r="F157" i="33"/>
  <c r="D6" i="30"/>
  <c r="D5"/>
  <c r="D45"/>
  <c r="D28"/>
  <c r="AC7" i="38" s="1"/>
  <c r="AC7" i="41" l="1"/>
  <c r="AC12" i="38"/>
  <c r="AC12" i="41" s="1"/>
  <c r="AA25" i="39"/>
  <c r="AA25" i="41"/>
  <c r="AA54"/>
  <c r="AA54" i="39"/>
  <c r="AA34" i="38"/>
  <c r="AH34" i="39"/>
  <c r="AC7"/>
  <c r="D33" i="30"/>
  <c r="F159" i="33"/>
  <c r="AI54" i="38"/>
  <c r="AI54" i="41" s="1"/>
  <c r="H76" i="29"/>
  <c r="AI10" i="20" l="1"/>
  <c r="AI10" i="38"/>
  <c r="AA34" i="41"/>
  <c r="AA34" i="39"/>
  <c r="AC12"/>
  <c r="AI54"/>
  <c r="AG60" i="20"/>
  <c r="AI49" i="38"/>
  <c r="AI49" i="41" s="1"/>
  <c r="H78" i="29"/>
  <c r="F42" i="35"/>
  <c r="M239" s="1"/>
  <c r="M237" s="1"/>
  <c r="M263" s="1"/>
  <c r="D33"/>
  <c r="H15" s="1"/>
  <c r="AI10" i="41" l="1"/>
  <c r="AI10" i="39"/>
  <c r="AB10" i="38"/>
  <c r="AB10" i="20"/>
  <c r="AI10" i="37"/>
  <c r="AI10" i="40"/>
  <c r="AG60"/>
  <c r="AG55" i="38"/>
  <c r="AG55" i="41" s="1"/>
  <c r="AI9" i="39"/>
  <c r="AB9" i="38"/>
  <c r="AB9" i="41" s="1"/>
  <c r="AI49" i="39"/>
  <c r="AG60" i="37"/>
  <c r="AG40" i="20"/>
  <c r="AG40" i="40" s="1"/>
  <c r="F31" i="35"/>
  <c r="G240" s="1"/>
  <c r="AB10" i="41" l="1"/>
  <c r="AB10" i="39"/>
  <c r="F10" i="38"/>
  <c r="AB9" i="37"/>
  <c r="AB9" i="40"/>
  <c r="AG55" i="39"/>
  <c r="AG54" i="38"/>
  <c r="AG54" i="41" s="1"/>
  <c r="G263" i="35"/>
  <c r="Q40" i="20"/>
  <c r="AB9" i="39"/>
  <c r="F9" i="38"/>
  <c r="F9" i="41" s="1"/>
  <c r="AG40" i="37"/>
  <c r="B126" i="33"/>
  <c r="C126"/>
  <c r="E126"/>
  <c r="F126"/>
  <c r="F132"/>
  <c r="B132"/>
  <c r="C132"/>
  <c r="E132"/>
  <c r="AI41" i="37"/>
  <c r="AD41" i="20"/>
  <c r="AJ41"/>
  <c r="AC41"/>
  <c r="D106" i="28"/>
  <c r="E106"/>
  <c r="I58" i="20" s="1"/>
  <c r="F106" i="28"/>
  <c r="K58" i="20" s="1"/>
  <c r="D107" i="28"/>
  <c r="E107"/>
  <c r="I59" i="20" s="1"/>
  <c r="F107" i="28"/>
  <c r="K59" i="20" s="1"/>
  <c r="D104" i="28"/>
  <c r="E104"/>
  <c r="I56" i="20" s="1"/>
  <c r="F104" i="28"/>
  <c r="K56" i="20" s="1"/>
  <c r="AL55"/>
  <c r="AK55"/>
  <c r="AC60"/>
  <c r="AD60"/>
  <c r="AJ60"/>
  <c r="AI57" i="37"/>
  <c r="AC57" i="20"/>
  <c r="AD57"/>
  <c r="AJ57"/>
  <c r="AI58" i="37"/>
  <c r="AC58" i="20"/>
  <c r="AD58"/>
  <c r="AJ58"/>
  <c r="AI59" i="37"/>
  <c r="AC59" i="20"/>
  <c r="AD59"/>
  <c r="AJ59"/>
  <c r="AI56" i="37"/>
  <c r="AC56" i="20"/>
  <c r="AD56"/>
  <c r="AJ56"/>
  <c r="F10" i="41" l="1"/>
  <c r="F10" i="39"/>
  <c r="AG54"/>
  <c r="AJ56" i="37"/>
  <c r="AJ56" i="40"/>
  <c r="AJ50" i="38"/>
  <c r="AJ50" i="41" s="1"/>
  <c r="AE56" i="37"/>
  <c r="AE56" i="40"/>
  <c r="AE50" i="38"/>
  <c r="AE50" i="41" s="1"/>
  <c r="AD56" i="37"/>
  <c r="AD56" i="40"/>
  <c r="AD50" i="38"/>
  <c r="AD50" i="41" s="1"/>
  <c r="AJ59" i="37"/>
  <c r="AJ59" i="40"/>
  <c r="AJ53" i="38"/>
  <c r="AJ53" i="41" s="1"/>
  <c r="AC59" i="37"/>
  <c r="AC59" i="40"/>
  <c r="AC53" i="38"/>
  <c r="AC53" i="41" s="1"/>
  <c r="AE58" i="37"/>
  <c r="AE58" i="40"/>
  <c r="AE52" i="38"/>
  <c r="AE52" i="41" s="1"/>
  <c r="AD58" i="37"/>
  <c r="AD58" i="40"/>
  <c r="AD52" i="38"/>
  <c r="AD52" i="41" s="1"/>
  <c r="AJ57" i="37"/>
  <c r="AJ57" i="40"/>
  <c r="AJ51" i="38"/>
  <c r="AJ51" i="41" s="1"/>
  <c r="AC57" i="37"/>
  <c r="AC57" i="40"/>
  <c r="AC51" i="38"/>
  <c r="AC51" i="41" s="1"/>
  <c r="AJ60" i="37"/>
  <c r="AJ60" i="40"/>
  <c r="AJ55" i="38"/>
  <c r="AJ55" i="41" s="1"/>
  <c r="AC60" i="40"/>
  <c r="AC55" i="38"/>
  <c r="AC55" i="41" s="1"/>
  <c r="AC41" i="37"/>
  <c r="AC41" i="40"/>
  <c r="AD41" i="37"/>
  <c r="AD41" i="40"/>
  <c r="AC56" i="37"/>
  <c r="AC56" i="40"/>
  <c r="AC50" i="38"/>
  <c r="AC50" i="41" s="1"/>
  <c r="AE59" i="37"/>
  <c r="AE59" i="40"/>
  <c r="AE53" i="38"/>
  <c r="AE53" i="41" s="1"/>
  <c r="AD59" i="37"/>
  <c r="AD59" i="40"/>
  <c r="AD53" i="38"/>
  <c r="AD53" i="41" s="1"/>
  <c r="AJ58" i="37"/>
  <c r="AJ58" i="40"/>
  <c r="AJ52" i="38"/>
  <c r="AJ52" i="41" s="1"/>
  <c r="AC58" i="37"/>
  <c r="AC58" i="40"/>
  <c r="AC52" i="38"/>
  <c r="AC52" i="41" s="1"/>
  <c r="AE57" i="37"/>
  <c r="AE57" i="40"/>
  <c r="AE51" i="38"/>
  <c r="AE51" i="41" s="1"/>
  <c r="AD57" i="37"/>
  <c r="AD57" i="40"/>
  <c r="AD51" i="38"/>
  <c r="AD51" i="41" s="1"/>
  <c r="AD60" i="37"/>
  <c r="AD60" i="40"/>
  <c r="AD55" i="38"/>
  <c r="AD55" i="41" s="1"/>
  <c r="AJ41" i="37"/>
  <c r="AJ41" i="40"/>
  <c r="Q40"/>
  <c r="Q40" i="37"/>
  <c r="Q63" i="20"/>
  <c r="F9" i="39"/>
  <c r="K56" i="37"/>
  <c r="K56" i="40"/>
  <c r="K50" i="38"/>
  <c r="K50" i="41" s="1"/>
  <c r="I59" i="37"/>
  <c r="I59" i="40"/>
  <c r="I53" i="38"/>
  <c r="I53" i="41" s="1"/>
  <c r="K58" i="37"/>
  <c r="K58" i="40"/>
  <c r="K52" i="38"/>
  <c r="K52" i="41" s="1"/>
  <c r="I56" i="37"/>
  <c r="I56" i="40"/>
  <c r="I50" i="38"/>
  <c r="I50" i="41" s="1"/>
  <c r="K59" i="37"/>
  <c r="K59" i="40"/>
  <c r="K53" i="38"/>
  <c r="K53" i="41" s="1"/>
  <c r="I58" i="40"/>
  <c r="I52" i="38"/>
  <c r="I52" i="41" s="1"/>
  <c r="AK55" i="37"/>
  <c r="AK55" i="40"/>
  <c r="AL55" i="37"/>
  <c r="AL55" i="40"/>
  <c r="AC60" i="37"/>
  <c r="I58"/>
  <c r="J56" i="20"/>
  <c r="J58"/>
  <c r="J59"/>
  <c r="G59"/>
  <c r="H106" i="29"/>
  <c r="E133" i="33"/>
  <c r="E166" s="1"/>
  <c r="AC55" i="20"/>
  <c r="AC55" i="40" s="1"/>
  <c r="AJ55" i="20"/>
  <c r="AE41" i="40"/>
  <c r="AD55" i="20"/>
  <c r="AI55" i="37"/>
  <c r="AD55" i="39" l="1"/>
  <c r="AE51"/>
  <c r="AJ52"/>
  <c r="AE53"/>
  <c r="AC55"/>
  <c r="AJ55"/>
  <c r="AJ51"/>
  <c r="AE52"/>
  <c r="AJ53"/>
  <c r="AE50"/>
  <c r="AE49" i="38"/>
  <c r="AE49" i="41" s="1"/>
  <c r="AD51" i="39"/>
  <c r="AC52"/>
  <c r="AB52" i="38"/>
  <c r="AB52" i="41" s="1"/>
  <c r="AD53" i="39"/>
  <c r="AC50"/>
  <c r="AB50" i="38"/>
  <c r="AB50" i="41" s="1"/>
  <c r="AC49" i="38"/>
  <c r="AC49" i="41" s="1"/>
  <c r="AC51" i="39"/>
  <c r="AB51" i="38"/>
  <c r="AB51" i="41" s="1"/>
  <c r="AD52" i="39"/>
  <c r="AC53"/>
  <c r="AB53" i="38"/>
  <c r="AB53" i="41" s="1"/>
  <c r="AD50" i="39"/>
  <c r="AD49" i="38"/>
  <c r="AD49" i="41" s="1"/>
  <c r="AJ50" i="39"/>
  <c r="AJ49" i="38"/>
  <c r="AJ49" i="41" s="1"/>
  <c r="Q63" i="37"/>
  <c r="Q63" i="40"/>
  <c r="J59" i="37"/>
  <c r="J59" i="40"/>
  <c r="J53" i="38"/>
  <c r="J53" i="41" s="1"/>
  <c r="J56" i="37"/>
  <c r="J56" i="40"/>
  <c r="J50" i="38"/>
  <c r="I50" i="39"/>
  <c r="I53"/>
  <c r="G53" i="38"/>
  <c r="G53" i="41" s="1"/>
  <c r="J58" i="37"/>
  <c r="J58" i="40"/>
  <c r="J52" i="38"/>
  <c r="J52" i="41" s="1"/>
  <c r="I52" i="39"/>
  <c r="G52" i="38"/>
  <c r="G52" i="41" s="1"/>
  <c r="K53" i="39"/>
  <c r="K52"/>
  <c r="K50"/>
  <c r="AD55" i="37"/>
  <c r="AD55" i="40"/>
  <c r="AE55" i="37"/>
  <c r="AE55" i="40"/>
  <c r="AB59" i="37"/>
  <c r="AB59" i="40"/>
  <c r="AB56" i="37"/>
  <c r="AB56" i="40"/>
  <c r="AJ55" i="37"/>
  <c r="AJ55" i="40"/>
  <c r="AB57" i="37"/>
  <c r="AB57" i="40"/>
  <c r="G59" i="37"/>
  <c r="G59" i="40"/>
  <c r="AB58" i="37"/>
  <c r="AB58" i="40"/>
  <c r="AC55" i="37"/>
  <c r="G56" i="20"/>
  <c r="AE41" i="37"/>
  <c r="G58" i="20"/>
  <c r="D72" i="35"/>
  <c r="D164"/>
  <c r="D163"/>
  <c r="E163" s="1"/>
  <c r="D162"/>
  <c r="E162" s="1"/>
  <c r="D161"/>
  <c r="E161" s="1"/>
  <c r="D160"/>
  <c r="E160" s="1"/>
  <c r="D159"/>
  <c r="E159" s="1"/>
  <c r="D158"/>
  <c r="E158" s="1"/>
  <c r="D151"/>
  <c r="E151" s="1"/>
  <c r="D152"/>
  <c r="E152" s="1"/>
  <c r="D153"/>
  <c r="E153" s="1"/>
  <c r="D154"/>
  <c r="E154" s="1"/>
  <c r="D155"/>
  <c r="E155" s="1"/>
  <c r="D156"/>
  <c r="E156" s="1"/>
  <c r="D150"/>
  <c r="E150" s="1"/>
  <c r="D149"/>
  <c r="E149" s="1"/>
  <c r="D148"/>
  <c r="E148" s="1"/>
  <c r="D147"/>
  <c r="E147" s="1"/>
  <c r="D145"/>
  <c r="E145" s="1"/>
  <c r="D157"/>
  <c r="E157" s="1"/>
  <c r="D146"/>
  <c r="E146" s="1"/>
  <c r="D144"/>
  <c r="E144" s="1"/>
  <c r="E143"/>
  <c r="E142"/>
  <c r="I210"/>
  <c r="D24"/>
  <c r="G15" s="1"/>
  <c r="F35"/>
  <c r="F36"/>
  <c r="F37"/>
  <c r="F39"/>
  <c r="F45"/>
  <c r="F46"/>
  <c r="F47"/>
  <c r="F48"/>
  <c r="F49"/>
  <c r="F50"/>
  <c r="F51"/>
  <c r="F25"/>
  <c r="F26"/>
  <c r="F27"/>
  <c r="F28"/>
  <c r="F29"/>
  <c r="E33"/>
  <c r="H14" s="1"/>
  <c r="I208" s="1"/>
  <c r="G50" i="38" l="1"/>
  <c r="G50" i="41" s="1"/>
  <c r="J50"/>
  <c r="AJ49" i="39"/>
  <c r="AB53"/>
  <c r="AC49"/>
  <c r="AB49" i="38"/>
  <c r="AB49" i="41" s="1"/>
  <c r="AB52" i="39"/>
  <c r="AD49"/>
  <c r="AB51"/>
  <c r="AB50"/>
  <c r="AE49"/>
  <c r="J52"/>
  <c r="G50"/>
  <c r="J50"/>
  <c r="G52"/>
  <c r="G53"/>
  <c r="J53"/>
  <c r="G56" i="37"/>
  <c r="G56" i="40"/>
  <c r="AB41" i="37"/>
  <c r="AB41" i="40"/>
  <c r="AB55" i="37"/>
  <c r="AB55" i="40"/>
  <c r="G58" i="37"/>
  <c r="G58" i="40"/>
  <c r="I260" i="35"/>
  <c r="K261"/>
  <c r="K240" s="1"/>
  <c r="K263" s="1"/>
  <c r="N239"/>
  <c r="N237" s="1"/>
  <c r="N263" s="1"/>
  <c r="J255"/>
  <c r="J240" s="1"/>
  <c r="S40" i="20" s="1"/>
  <c r="J209" i="35"/>
  <c r="J208" s="1"/>
  <c r="J236" s="1"/>
  <c r="F257"/>
  <c r="F255" s="1"/>
  <c r="F240" s="1"/>
  <c r="F263" s="1"/>
  <c r="E241"/>
  <c r="H241"/>
  <c r="H240" s="1"/>
  <c r="H263" s="1"/>
  <c r="I239"/>
  <c r="E238"/>
  <c r="H238"/>
  <c r="H237" s="1"/>
  <c r="O35" i="38"/>
  <c r="O35" i="41" s="1"/>
  <c r="N35" i="38"/>
  <c r="N35" i="41" s="1"/>
  <c r="I238" i="35"/>
  <c r="F24"/>
  <c r="E72"/>
  <c r="D141"/>
  <c r="F33"/>
  <c r="J263" l="1"/>
  <c r="S40" i="40"/>
  <c r="S40" i="37"/>
  <c r="AB49" i="39"/>
  <c r="N35"/>
  <c r="O35"/>
  <c r="N38" i="20"/>
  <c r="I237" i="35"/>
  <c r="N58" i="20"/>
  <c r="N58" i="40" s="1"/>
  <c r="E164" i="35"/>
  <c r="N38" i="37" l="1"/>
  <c r="N38" i="40"/>
  <c r="N58" i="37"/>
  <c r="F58" i="20"/>
  <c r="I261" i="35"/>
  <c r="L261"/>
  <c r="U61" i="20" s="1"/>
  <c r="E240" i="35"/>
  <c r="N9" i="20"/>
  <c r="I257" i="35"/>
  <c r="R208"/>
  <c r="Q210"/>
  <c r="Q208"/>
  <c r="R240"/>
  <c r="R218"/>
  <c r="R213"/>
  <c r="Q240"/>
  <c r="Q218"/>
  <c r="Q213"/>
  <c r="I213"/>
  <c r="I236" s="1"/>
  <c r="P213"/>
  <c r="I218"/>
  <c r="P218"/>
  <c r="P240"/>
  <c r="AI60" i="37"/>
  <c r="G73" i="29"/>
  <c r="AI7" i="38" s="1"/>
  <c r="G106" i="29"/>
  <c r="G94"/>
  <c r="G89"/>
  <c r="G84"/>
  <c r="G79"/>
  <c r="AI62" i="37"/>
  <c r="H79" i="29"/>
  <c r="H84"/>
  <c r="H89"/>
  <c r="AI23" i="20" s="1"/>
  <c r="AI23" i="40" s="1"/>
  <c r="H94" i="29"/>
  <c r="AI35" i="38"/>
  <c r="AI35" i="41" s="1"/>
  <c r="E103" i="29"/>
  <c r="E94"/>
  <c r="E89"/>
  <c r="E84"/>
  <c r="E79"/>
  <c r="D74"/>
  <c r="F74"/>
  <c r="AI7" i="41" l="1"/>
  <c r="AI12" i="38"/>
  <c r="AI12" i="41" s="1"/>
  <c r="N9" i="40"/>
  <c r="N9" i="37"/>
  <c r="D78" i="29"/>
  <c r="F78"/>
  <c r="AI7" i="39"/>
  <c r="U61" i="40"/>
  <c r="U56" i="38"/>
  <c r="U56" i="41" s="1"/>
  <c r="U61" i="37"/>
  <c r="L255" i="35"/>
  <c r="L240" s="1"/>
  <c r="U57" i="20"/>
  <c r="AI35" i="39"/>
  <c r="F58" i="37"/>
  <c r="F58" i="40"/>
  <c r="AI34" i="38"/>
  <c r="AI34" i="41" s="1"/>
  <c r="H102" i="29"/>
  <c r="AI28" i="20"/>
  <c r="AB28" s="1"/>
  <c r="I255" i="35"/>
  <c r="I240" s="1"/>
  <c r="G78" i="29"/>
  <c r="G102" s="1"/>
  <c r="G129" s="1"/>
  <c r="F9" i="20"/>
  <c r="AI16" i="38"/>
  <c r="R54"/>
  <c r="R54" i="41" s="1"/>
  <c r="S54" i="38"/>
  <c r="S54" i="41" s="1"/>
  <c r="AG8" i="40"/>
  <c r="E78" i="29"/>
  <c r="E102" s="1"/>
  <c r="E129" s="1"/>
  <c r="P236" i="35"/>
  <c r="O12" i="37"/>
  <c r="R239" i="35"/>
  <c r="R237"/>
  <c r="P239"/>
  <c r="D106" i="29"/>
  <c r="AI7" i="20"/>
  <c r="AI11" i="37"/>
  <c r="AI8"/>
  <c r="AI20"/>
  <c r="AI22"/>
  <c r="AI27"/>
  <c r="AI25"/>
  <c r="AI23"/>
  <c r="AI39"/>
  <c r="AI43"/>
  <c r="AI61"/>
  <c r="AI19"/>
  <c r="AI21"/>
  <c r="AI26"/>
  <c r="AI24"/>
  <c r="AI38"/>
  <c r="AI42"/>
  <c r="AI44"/>
  <c r="AI16" i="39" l="1"/>
  <c r="AI16" i="41"/>
  <c r="AI28" i="37"/>
  <c r="AI28" i="40"/>
  <c r="AI7"/>
  <c r="AI12" i="20"/>
  <c r="F9" i="40"/>
  <c r="F9" i="37"/>
  <c r="AH8" i="39"/>
  <c r="AG8"/>
  <c r="AB8" i="38"/>
  <c r="AB8" i="41" s="1"/>
  <c r="AH8" i="37"/>
  <c r="AH8" i="40"/>
  <c r="AH12"/>
  <c r="AI22" i="38"/>
  <c r="U57" i="40"/>
  <c r="U51" i="38"/>
  <c r="U51" i="41" s="1"/>
  <c r="U55" i="20"/>
  <c r="U57" i="37"/>
  <c r="L263" i="35"/>
  <c r="U40" i="20"/>
  <c r="U56" i="39"/>
  <c r="N56" i="38"/>
  <c r="N56" i="41" s="1"/>
  <c r="U54" i="38"/>
  <c r="U54" i="41" s="1"/>
  <c r="S54" i="39"/>
  <c r="R54"/>
  <c r="AI34"/>
  <c r="AB11" i="38"/>
  <c r="AB11" i="41" s="1"/>
  <c r="AI7" i="37"/>
  <c r="R236" i="35"/>
  <c r="AG12" i="40"/>
  <c r="AG8" i="37"/>
  <c r="Z12" i="40"/>
  <c r="E236" i="35"/>
  <c r="X12" i="40"/>
  <c r="S63" i="20"/>
  <c r="N10"/>
  <c r="O36"/>
  <c r="P12" i="40"/>
  <c r="N8" i="20"/>
  <c r="N8" i="40" s="1"/>
  <c r="P237" i="35"/>
  <c r="R49" i="38" s="1"/>
  <c r="R49" i="41" s="1"/>
  <c r="Q237" i="35"/>
  <c r="AL21" i="20"/>
  <c r="AE15" i="37" l="1"/>
  <c r="AE15" i="40"/>
  <c r="AE17" i="37"/>
  <c r="AE17" i="40"/>
  <c r="AE29" i="37"/>
  <c r="AE29" i="40"/>
  <c r="AE31" i="37"/>
  <c r="AE31" i="40"/>
  <c r="AE34" i="37"/>
  <c r="AE34" i="40"/>
  <c r="N10" i="37"/>
  <c r="N10" i="40"/>
  <c r="AI15" i="38"/>
  <c r="AI22" i="39"/>
  <c r="AI22" i="41"/>
  <c r="AE14" i="37"/>
  <c r="AE14" i="40"/>
  <c r="AE16" i="37"/>
  <c r="AE16" i="40"/>
  <c r="AE30" i="37"/>
  <c r="AE30" i="40"/>
  <c r="AE32" i="37"/>
  <c r="AE32" i="40"/>
  <c r="AE35" i="37"/>
  <c r="AE35" i="40"/>
  <c r="AB8" i="39"/>
  <c r="F8" i="38"/>
  <c r="F8" i="41" s="1"/>
  <c r="AG12" i="39"/>
  <c r="AH12"/>
  <c r="AE17" i="38"/>
  <c r="AE19" i="37"/>
  <c r="AE19" i="40"/>
  <c r="AE21" i="37"/>
  <c r="AE21" i="40"/>
  <c r="AE24" i="37"/>
  <c r="AE24" i="40"/>
  <c r="AE18" i="38"/>
  <c r="AE26" i="37"/>
  <c r="AE26" i="40"/>
  <c r="AE20" i="38"/>
  <c r="AE24"/>
  <c r="AE27"/>
  <c r="AE29"/>
  <c r="AE32"/>
  <c r="AE39" i="37"/>
  <c r="AE39" i="40"/>
  <c r="AE60" i="38"/>
  <c r="AE60" i="41" s="1"/>
  <c r="AE43" i="37"/>
  <c r="AE43" i="40"/>
  <c r="AE37" i="38"/>
  <c r="AE37" i="41" s="1"/>
  <c r="AE61" i="37"/>
  <c r="AE61" i="40"/>
  <c r="AE56" i="38"/>
  <c r="AE56" i="41" s="1"/>
  <c r="AE11" i="37"/>
  <c r="AE8"/>
  <c r="AE20"/>
  <c r="AE20" i="40"/>
  <c r="AE22" i="37"/>
  <c r="AE22" i="40"/>
  <c r="AE25" i="37"/>
  <c r="AE25" i="40"/>
  <c r="AE19" i="38"/>
  <c r="AE26"/>
  <c r="AE23"/>
  <c r="AE28"/>
  <c r="AE31"/>
  <c r="AE38" i="40"/>
  <c r="AE59" i="38"/>
  <c r="AE59" i="41" s="1"/>
  <c r="AE42" i="37"/>
  <c r="AE42" i="40"/>
  <c r="AE36" i="38"/>
  <c r="AE36" i="41" s="1"/>
  <c r="AE44" i="37"/>
  <c r="AE44" i="40"/>
  <c r="AE38" i="38"/>
  <c r="AE38" i="41" s="1"/>
  <c r="U54" i="39"/>
  <c r="U40" i="40"/>
  <c r="U40" i="37"/>
  <c r="U63" i="20"/>
  <c r="U51" i="39"/>
  <c r="N51" i="38"/>
  <c r="N51" i="41" s="1"/>
  <c r="U49" i="38"/>
  <c r="U49" i="41" s="1"/>
  <c r="N56" i="39"/>
  <c r="U55" i="40"/>
  <c r="U55" i="37"/>
  <c r="AL21"/>
  <c r="AL21" i="40"/>
  <c r="AL23" i="38"/>
  <c r="R49" i="39"/>
  <c r="AI12"/>
  <c r="AB11"/>
  <c r="O33" i="38"/>
  <c r="O33" i="41" s="1"/>
  <c r="O36" i="40"/>
  <c r="AI36" i="20"/>
  <c r="AI36" i="40" s="1"/>
  <c r="AI12"/>
  <c r="S63" i="37"/>
  <c r="S63" i="40"/>
  <c r="O14" i="38"/>
  <c r="O14" i="41" s="1"/>
  <c r="F11" i="38"/>
  <c r="F11" i="41" s="1"/>
  <c r="R34" i="38"/>
  <c r="R34" i="41" s="1"/>
  <c r="N8" i="37"/>
  <c r="P12"/>
  <c r="P36" i="20"/>
  <c r="P36" i="40" s="1"/>
  <c r="X12" i="37"/>
  <c r="X36" i="20"/>
  <c r="X36" i="40" s="1"/>
  <c r="Z12" i="37"/>
  <c r="Z36" i="20"/>
  <c r="Z36" i="40" s="1"/>
  <c r="AI63" i="20"/>
  <c r="AI63" i="40" s="1"/>
  <c r="AE38" i="37"/>
  <c r="AE37" i="20"/>
  <c r="AB37" s="1"/>
  <c r="AG12" i="37"/>
  <c r="O36"/>
  <c r="N39" i="20"/>
  <c r="R263" i="35"/>
  <c r="Q211"/>
  <c r="AE13" i="20"/>
  <c r="AB13" s="1"/>
  <c r="AB18" s="1"/>
  <c r="P263" i="35"/>
  <c r="H129" i="29"/>
  <c r="E237" i="35"/>
  <c r="AL23" i="39" l="1"/>
  <c r="AL23" i="41"/>
  <c r="AE28" i="39"/>
  <c r="AE28" i="41"/>
  <c r="AE26" i="39"/>
  <c r="AE26" i="41"/>
  <c r="AE29" i="39"/>
  <c r="AE29" i="41"/>
  <c r="AE24" i="39"/>
  <c r="AE24" i="41"/>
  <c r="AE18" i="39"/>
  <c r="AE18" i="41"/>
  <c r="AI15" i="39"/>
  <c r="AI15" i="41"/>
  <c r="AE13" i="37"/>
  <c r="AE13" i="40"/>
  <c r="AE31" i="39"/>
  <c r="AE31" i="41"/>
  <c r="AE23" i="39"/>
  <c r="AE23" i="41"/>
  <c r="AE19" i="39"/>
  <c r="AE19" i="41"/>
  <c r="AE32" i="39"/>
  <c r="AE32" i="41"/>
  <c r="AE27" i="39"/>
  <c r="AE27" i="41"/>
  <c r="AE20" i="39"/>
  <c r="AE20" i="41"/>
  <c r="AE17" i="39"/>
  <c r="AE17" i="41"/>
  <c r="F8" i="39"/>
  <c r="AE36"/>
  <c r="AE25" i="38"/>
  <c r="AE56" i="39"/>
  <c r="AE60"/>
  <c r="AE38"/>
  <c r="AE59"/>
  <c r="AE58" i="38"/>
  <c r="AE58" i="41" s="1"/>
  <c r="AE37" i="39"/>
  <c r="N51"/>
  <c r="U49"/>
  <c r="U34" i="38"/>
  <c r="U34" i="41" s="1"/>
  <c r="U63" i="37"/>
  <c r="U63" i="40"/>
  <c r="AL28" i="20"/>
  <c r="AL27" i="38"/>
  <c r="AI33"/>
  <c r="O33" i="39"/>
  <c r="R34"/>
  <c r="F11"/>
  <c r="O14"/>
  <c r="N39" i="37"/>
  <c r="N39" i="40"/>
  <c r="AE37" i="37"/>
  <c r="AE37" i="40"/>
  <c r="AG33" i="38"/>
  <c r="AG33" i="41" s="1"/>
  <c r="AG36" i="40"/>
  <c r="P33" i="38"/>
  <c r="P33" i="41" s="1"/>
  <c r="P36" i="37"/>
  <c r="X33" i="38"/>
  <c r="X33" i="41" s="1"/>
  <c r="X36" i="37"/>
  <c r="Z33" i="38"/>
  <c r="Z33" i="41" s="1"/>
  <c r="Z36" i="37"/>
  <c r="S49" i="38"/>
  <c r="S49" i="41" s="1"/>
  <c r="AG63" i="20"/>
  <c r="AG36" i="37"/>
  <c r="Z63" i="20"/>
  <c r="X63"/>
  <c r="AJ62"/>
  <c r="AJ61"/>
  <c r="AJ44"/>
  <c r="AJ43"/>
  <c r="AJ42"/>
  <c r="AJ39"/>
  <c r="AJ38"/>
  <c r="AJ24"/>
  <c r="AJ25"/>
  <c r="AJ26"/>
  <c r="AJ27"/>
  <c r="AJ29"/>
  <c r="AJ30"/>
  <c r="AJ31"/>
  <c r="AJ32"/>
  <c r="AJ34"/>
  <c r="AJ35"/>
  <c r="AJ22"/>
  <c r="AJ21"/>
  <c r="AJ20"/>
  <c r="AJ19"/>
  <c r="AJ17"/>
  <c r="AJ16"/>
  <c r="AJ15"/>
  <c r="AJ14"/>
  <c r="AJ7"/>
  <c r="AJ12" s="1"/>
  <c r="AD42"/>
  <c r="AD43"/>
  <c r="AD44"/>
  <c r="AD61"/>
  <c r="AD62"/>
  <c r="AD38"/>
  <c r="AD39"/>
  <c r="AD29"/>
  <c r="AD30"/>
  <c r="AD31"/>
  <c r="AD32"/>
  <c r="AD34"/>
  <c r="AD35"/>
  <c r="AD24"/>
  <c r="AD25"/>
  <c r="AD27"/>
  <c r="AD19"/>
  <c r="AD20"/>
  <c r="AD21"/>
  <c r="AD22"/>
  <c r="AD14"/>
  <c r="AD15"/>
  <c r="AD16"/>
  <c r="AD17"/>
  <c r="AC62"/>
  <c r="AC61"/>
  <c r="AC44"/>
  <c r="AC43"/>
  <c r="AC42"/>
  <c r="AC39"/>
  <c r="AC38"/>
  <c r="AC29"/>
  <c r="AC30"/>
  <c r="AC31"/>
  <c r="AC32"/>
  <c r="AC34"/>
  <c r="AC35"/>
  <c r="AC27"/>
  <c r="AC26"/>
  <c r="AC22"/>
  <c r="AC22" i="40" s="1"/>
  <c r="AC21" i="20"/>
  <c r="AC21" i="40" s="1"/>
  <c r="AC20" i="20"/>
  <c r="AC20" i="40" s="1"/>
  <c r="AC19" i="20"/>
  <c r="AC19" i="40" s="1"/>
  <c r="AC17" i="20"/>
  <c r="AC16"/>
  <c r="AC15"/>
  <c r="AC14"/>
  <c r="F61" i="30"/>
  <c r="F58"/>
  <c r="F49"/>
  <c r="F44"/>
  <c r="F39"/>
  <c r="F34"/>
  <c r="H58"/>
  <c r="H49"/>
  <c r="H39"/>
  <c r="H34"/>
  <c r="G61"/>
  <c r="G58"/>
  <c r="G49"/>
  <c r="G39"/>
  <c r="G34"/>
  <c r="AC14" i="37" l="1"/>
  <c r="AC14" i="40"/>
  <c r="AC16" i="37"/>
  <c r="AC16" i="40"/>
  <c r="AC35" i="37"/>
  <c r="AC35" i="40"/>
  <c r="AC32" i="37"/>
  <c r="AC32" i="40"/>
  <c r="AC30" i="37"/>
  <c r="AC30" i="40"/>
  <c r="AD17" i="37"/>
  <c r="AD17" i="40"/>
  <c r="AD15" i="37"/>
  <c r="AD15" i="40"/>
  <c r="AD34" i="37"/>
  <c r="AD34" i="40"/>
  <c r="AD31" i="37"/>
  <c r="AD31" i="40"/>
  <c r="AD29" i="37"/>
  <c r="AD29" i="40"/>
  <c r="AJ15" i="37"/>
  <c r="AJ15" i="40"/>
  <c r="AJ17" i="37"/>
  <c r="AJ17" i="40"/>
  <c r="AJ34" i="37"/>
  <c r="AJ34" i="40"/>
  <c r="AJ31" i="37"/>
  <c r="AJ31" i="40"/>
  <c r="AJ29" i="37"/>
  <c r="AJ29" i="40"/>
  <c r="AL27" i="39"/>
  <c r="AL27" i="41"/>
  <c r="AC15" i="37"/>
  <c r="AC15" i="40"/>
  <c r="AC17" i="37"/>
  <c r="AC17" i="40"/>
  <c r="AC34" i="37"/>
  <c r="AC34" i="40"/>
  <c r="AC31" i="37"/>
  <c r="AC31" i="40"/>
  <c r="AC29" i="37"/>
  <c r="AC29" i="40"/>
  <c r="AD16" i="37"/>
  <c r="AD16" i="40"/>
  <c r="AD14" i="37"/>
  <c r="AD14" i="40"/>
  <c r="AD35" i="37"/>
  <c r="AD35" i="40"/>
  <c r="AD32" i="37"/>
  <c r="AD32" i="40"/>
  <c r="AD30" i="37"/>
  <c r="AD30" i="40"/>
  <c r="AJ14" i="37"/>
  <c r="AJ14" i="40"/>
  <c r="AJ16" i="37"/>
  <c r="AJ16" i="40"/>
  <c r="AJ35" i="37"/>
  <c r="AJ35" i="40"/>
  <c r="AJ32" i="37"/>
  <c r="AJ32" i="40"/>
  <c r="AJ30" i="37"/>
  <c r="AJ30" i="40"/>
  <c r="AI33" i="39"/>
  <c r="AI33" i="41"/>
  <c r="AL28" i="37"/>
  <c r="AL28" i="40"/>
  <c r="AE25" i="39"/>
  <c r="AE25" i="41"/>
  <c r="AI14" i="38"/>
  <c r="AI14" i="41" s="1"/>
  <c r="AC27" i="37"/>
  <c r="AC27" i="40"/>
  <c r="AC21" i="38"/>
  <c r="AC31"/>
  <c r="AC28"/>
  <c r="AC23"/>
  <c r="AC26"/>
  <c r="AC39" i="40"/>
  <c r="AC60" i="38"/>
  <c r="AC60" i="41" s="1"/>
  <c r="AC43" i="40"/>
  <c r="AC37" i="38"/>
  <c r="AC37" i="41" s="1"/>
  <c r="AC61" i="40"/>
  <c r="AC56" i="38"/>
  <c r="AC56" i="41" s="1"/>
  <c r="AD22" i="37"/>
  <c r="AD22" i="40"/>
  <c r="AD20" i="37"/>
  <c r="AD20" i="40"/>
  <c r="AD27" i="37"/>
  <c r="AD27" i="40"/>
  <c r="AD21" i="38"/>
  <c r="AD24" i="37"/>
  <c r="AD24" i="40"/>
  <c r="AD18" i="38"/>
  <c r="AD31"/>
  <c r="AD28"/>
  <c r="AD23"/>
  <c r="AD26"/>
  <c r="AD38" i="40"/>
  <c r="AD59" i="38"/>
  <c r="AD59" i="41" s="1"/>
  <c r="AD61" i="37"/>
  <c r="AD61" i="40"/>
  <c r="AD56" i="38"/>
  <c r="AD56" i="41" s="1"/>
  <c r="AD43" i="37"/>
  <c r="AD43" i="40"/>
  <c r="AD37" i="38"/>
  <c r="AD37" i="41" s="1"/>
  <c r="AJ7" i="37"/>
  <c r="AJ7" i="40"/>
  <c r="AJ17" i="38"/>
  <c r="AJ19" i="37"/>
  <c r="AJ19" i="40"/>
  <c r="AJ21" i="37"/>
  <c r="AJ21" i="40"/>
  <c r="AJ32" i="38"/>
  <c r="AJ29"/>
  <c r="AJ24"/>
  <c r="AJ27"/>
  <c r="AJ27" i="37"/>
  <c r="AJ27" i="40"/>
  <c r="AJ21" i="38"/>
  <c r="AJ25" i="37"/>
  <c r="AJ25" i="40"/>
  <c r="AJ19" i="38"/>
  <c r="AJ38" i="40"/>
  <c r="AJ59" i="38"/>
  <c r="AJ59" i="41" s="1"/>
  <c r="AJ42" i="37"/>
  <c r="AJ42" i="40"/>
  <c r="AJ36" i="38"/>
  <c r="AJ36" i="41" s="1"/>
  <c r="AJ44" i="37"/>
  <c r="AJ44" i="40"/>
  <c r="AJ38" i="38"/>
  <c r="AJ38" i="41" s="1"/>
  <c r="AJ62" i="37"/>
  <c r="AJ62" i="40"/>
  <c r="AJ57" i="38"/>
  <c r="AJ57" i="41" s="1"/>
  <c r="AE58" i="39"/>
  <c r="AC17" i="38"/>
  <c r="AC26" i="37"/>
  <c r="AC26" i="40"/>
  <c r="AC20" i="38"/>
  <c r="AC32"/>
  <c r="AC29"/>
  <c r="AC24"/>
  <c r="AC27"/>
  <c r="AC38" i="40"/>
  <c r="AC59" i="38"/>
  <c r="AC59" i="41" s="1"/>
  <c r="AC42" i="40"/>
  <c r="AC36" i="38"/>
  <c r="AC36" i="41" s="1"/>
  <c r="AC44" i="37"/>
  <c r="AC44" i="40"/>
  <c r="AC38" i="38"/>
  <c r="AC38" i="41" s="1"/>
  <c r="AC62" i="37"/>
  <c r="AC62" i="40"/>
  <c r="AC57" i="38"/>
  <c r="AC57" i="41" s="1"/>
  <c r="AD11" i="37"/>
  <c r="AD11" i="40"/>
  <c r="AD8" i="37"/>
  <c r="AD8" i="40"/>
  <c r="AD17" i="38"/>
  <c r="AD21" i="37"/>
  <c r="AD21" i="40"/>
  <c r="AD19" i="37"/>
  <c r="AD19" i="40"/>
  <c r="AD25" i="37"/>
  <c r="AD25" i="40"/>
  <c r="AD19" i="38"/>
  <c r="AD32"/>
  <c r="AD29"/>
  <c r="AD27"/>
  <c r="AD24"/>
  <c r="AD39" i="37"/>
  <c r="AD39" i="40"/>
  <c r="AD60" i="38"/>
  <c r="AD60" i="41" s="1"/>
  <c r="AD62" i="37"/>
  <c r="AD62" i="40"/>
  <c r="AD57" i="38"/>
  <c r="AD57" i="41" s="1"/>
  <c r="AD44" i="37"/>
  <c r="AD44" i="40"/>
  <c r="AD38" i="38"/>
  <c r="AD38" i="41" s="1"/>
  <c r="AD42" i="37"/>
  <c r="AD42" i="40"/>
  <c r="AD36" i="38"/>
  <c r="AD36" i="41" s="1"/>
  <c r="AJ11" i="37"/>
  <c r="AJ11" i="40"/>
  <c r="AJ8" i="37"/>
  <c r="AJ8" i="40"/>
  <c r="AJ20" i="37"/>
  <c r="AJ20" i="40"/>
  <c r="AJ22" i="37"/>
  <c r="AJ22" i="40"/>
  <c r="AJ31" i="38"/>
  <c r="AJ28"/>
  <c r="AJ26"/>
  <c r="AJ23"/>
  <c r="AJ26" i="37"/>
  <c r="AJ26" i="40"/>
  <c r="AJ20" i="38"/>
  <c r="AJ24" i="37"/>
  <c r="AJ24" i="40"/>
  <c r="AJ18" i="38"/>
  <c r="AJ39" i="37"/>
  <c r="AJ39" i="40"/>
  <c r="AJ60" i="38"/>
  <c r="AJ60" i="41" s="1"/>
  <c r="AJ43" i="37"/>
  <c r="AJ43" i="40"/>
  <c r="AJ37" i="38"/>
  <c r="AJ37" i="41" s="1"/>
  <c r="AJ61" i="37"/>
  <c r="AJ61" i="40"/>
  <c r="AJ56" i="38"/>
  <c r="AJ56" i="41" s="1"/>
  <c r="U34" i="39"/>
  <c r="AL25" i="38"/>
  <c r="Z33" i="39"/>
  <c r="X33"/>
  <c r="P33"/>
  <c r="AG33"/>
  <c r="AI14"/>
  <c r="S49"/>
  <c r="Z63" i="37"/>
  <c r="Z63" i="40"/>
  <c r="X63" i="37"/>
  <c r="X63" i="40"/>
  <c r="AG63" i="37"/>
  <c r="AG63" i="40"/>
  <c r="Z14" i="38"/>
  <c r="Z14" i="41" s="1"/>
  <c r="P14" i="38"/>
  <c r="P14" i="41" s="1"/>
  <c r="X14" i="38"/>
  <c r="X14" i="41" s="1"/>
  <c r="S34" i="38"/>
  <c r="S34" i="41" s="1"/>
  <c r="AB39" i="40"/>
  <c r="AJ38" i="37"/>
  <c r="AJ37" i="20"/>
  <c r="AJ37" i="40" s="1"/>
  <c r="AD38" i="37"/>
  <c r="AD37" i="20"/>
  <c r="AD37" i="40" s="1"/>
  <c r="AC13" i="20"/>
  <c r="AC37"/>
  <c r="AC37" i="40" s="1"/>
  <c r="AC8" i="37"/>
  <c r="AC22"/>
  <c r="AC43"/>
  <c r="AC21"/>
  <c r="AC42"/>
  <c r="AC19"/>
  <c r="AC38"/>
  <c r="AJ23" i="20"/>
  <c r="AC11" i="37"/>
  <c r="AC20"/>
  <c r="AC39"/>
  <c r="AC61"/>
  <c r="Q236" i="35"/>
  <c r="N11" i="20"/>
  <c r="Y12" i="40"/>
  <c r="AJ28" i="20"/>
  <c r="E28" i="30"/>
  <c r="E47"/>
  <c r="F57"/>
  <c r="AC7" i="20"/>
  <c r="AC12" l="1"/>
  <c r="AE28" i="37"/>
  <c r="AE28" i="40"/>
  <c r="N11"/>
  <c r="N12" i="20"/>
  <c r="AB15" i="37"/>
  <c r="AB15" i="40"/>
  <c r="AB14" i="37"/>
  <c r="AB14" i="40"/>
  <c r="AB16" i="37"/>
  <c r="AB16" i="40"/>
  <c r="AB29" i="37"/>
  <c r="AB29" i="40"/>
  <c r="AB17" i="37"/>
  <c r="AB17" i="40"/>
  <c r="AJ18" i="39"/>
  <c r="AJ18" i="41"/>
  <c r="AJ23" i="39"/>
  <c r="AJ23" i="41"/>
  <c r="AJ28" i="39"/>
  <c r="AJ28" i="41"/>
  <c r="AD24" i="39"/>
  <c r="AD24" i="41"/>
  <c r="AD29" i="39"/>
  <c r="AD29" i="41"/>
  <c r="AD19" i="39"/>
  <c r="AD19" i="41"/>
  <c r="AC27" i="39"/>
  <c r="AC27" i="41"/>
  <c r="AC29" i="39"/>
  <c r="AC29" i="41"/>
  <c r="AB35" i="37"/>
  <c r="AB35" i="40"/>
  <c r="AC17" i="39"/>
  <c r="AC17" i="41"/>
  <c r="AJ21" i="39"/>
  <c r="AJ21" i="41"/>
  <c r="AJ24" i="39"/>
  <c r="AJ24" i="41"/>
  <c r="AJ32" i="39"/>
  <c r="AJ32" i="41"/>
  <c r="AD26" i="39"/>
  <c r="AD26" i="41"/>
  <c r="AD28" i="39"/>
  <c r="AD28" i="41"/>
  <c r="AD18" i="39"/>
  <c r="AD18" i="41"/>
  <c r="AC26" i="39"/>
  <c r="AC26" i="41"/>
  <c r="AC28" i="39"/>
  <c r="AC28" i="41"/>
  <c r="AC21" i="39"/>
  <c r="AC21" i="41"/>
  <c r="AJ28" i="37"/>
  <c r="AJ28" i="40"/>
  <c r="AB31" i="37"/>
  <c r="AB31" i="40"/>
  <c r="AB30" i="37"/>
  <c r="AB30" i="40"/>
  <c r="AB32" i="37"/>
  <c r="AB32" i="40"/>
  <c r="AB34" i="37"/>
  <c r="AB34" i="40"/>
  <c r="AB10" i="37"/>
  <c r="AB10" i="40"/>
  <c r="AC13" i="37"/>
  <c r="AC13" i="40"/>
  <c r="AL25" i="39"/>
  <c r="AL25" i="41"/>
  <c r="AJ20" i="39"/>
  <c r="AJ20" i="41"/>
  <c r="AJ26" i="39"/>
  <c r="AJ26" i="41"/>
  <c r="AJ31" i="39"/>
  <c r="AJ31" i="41"/>
  <c r="AD27" i="39"/>
  <c r="AD27" i="41"/>
  <c r="AD32" i="39"/>
  <c r="AD32" i="41"/>
  <c r="AD17" i="39"/>
  <c r="AD17" i="41"/>
  <c r="AC24" i="39"/>
  <c r="AC24" i="41"/>
  <c r="AC32" i="39"/>
  <c r="AC32" i="41"/>
  <c r="AC20" i="39"/>
  <c r="AC20" i="41"/>
  <c r="AJ19" i="39"/>
  <c r="AJ19" i="41"/>
  <c r="AJ27" i="39"/>
  <c r="AJ27" i="41"/>
  <c r="AJ29" i="39"/>
  <c r="AJ29" i="41"/>
  <c r="AJ17" i="39"/>
  <c r="AJ17" i="41"/>
  <c r="AD23" i="39"/>
  <c r="AD23" i="41"/>
  <c r="AD31" i="39"/>
  <c r="AD31" i="41"/>
  <c r="AD21" i="39"/>
  <c r="AD21" i="41"/>
  <c r="AC23" i="39"/>
  <c r="AC23" i="41"/>
  <c r="AC31" i="39"/>
  <c r="AC31" i="41"/>
  <c r="AJ16" i="38"/>
  <c r="AE18" i="37"/>
  <c r="AE18" i="40"/>
  <c r="AJ22" i="38"/>
  <c r="AJ37" i="39"/>
  <c r="AD36"/>
  <c r="AD57"/>
  <c r="AC57"/>
  <c r="AC36"/>
  <c r="AB36" i="38"/>
  <c r="AB36" i="41" s="1"/>
  <c r="AC59" i="39"/>
  <c r="AC58" i="38"/>
  <c r="AC58" i="41" s="1"/>
  <c r="AB27" i="38"/>
  <c r="AJ38" i="39"/>
  <c r="AJ59"/>
  <c r="AJ58" i="38"/>
  <c r="AJ58" i="41" s="1"/>
  <c r="AD56" i="39"/>
  <c r="AD54" i="38"/>
  <c r="AD54" i="41" s="1"/>
  <c r="AB23" i="38"/>
  <c r="AB28"/>
  <c r="AB31"/>
  <c r="AE22"/>
  <c r="AJ23" i="37"/>
  <c r="AJ23" i="40"/>
  <c r="AJ56" i="39"/>
  <c r="AJ54" i="38"/>
  <c r="AJ54" i="41" s="1"/>
  <c r="AJ60" i="39"/>
  <c r="AJ25" i="38"/>
  <c r="AD38" i="39"/>
  <c r="AD60"/>
  <c r="AC38"/>
  <c r="AB38" i="38"/>
  <c r="AB38" i="41" s="1"/>
  <c r="AB24" i="38"/>
  <c r="AB32"/>
  <c r="AB17"/>
  <c r="AJ57" i="39"/>
  <c r="AJ36"/>
  <c r="AD37"/>
  <c r="AD58" i="38"/>
  <c r="AD58" i="41" s="1"/>
  <c r="AD59" i="39"/>
  <c r="AD25" i="38"/>
  <c r="AC56" i="39"/>
  <c r="AB56" i="38"/>
  <c r="AB56" i="41" s="1"/>
  <c r="AC54" i="38"/>
  <c r="AC54" i="41" s="1"/>
  <c r="AC37" i="39"/>
  <c r="AB37" i="38"/>
  <c r="AB37" i="41" s="1"/>
  <c r="AC60" i="39"/>
  <c r="AC25" i="38"/>
  <c r="AJ35"/>
  <c r="AJ35" i="41" s="1"/>
  <c r="AC7" i="40"/>
  <c r="AC12"/>
  <c r="S34" i="39"/>
  <c r="X14"/>
  <c r="P14"/>
  <c r="Z14"/>
  <c r="AB44" i="37"/>
  <c r="AB44" i="40"/>
  <c r="AB61" i="37"/>
  <c r="AB61" i="40"/>
  <c r="AB43" i="37"/>
  <c r="AB43" i="40"/>
  <c r="AB42" i="37"/>
  <c r="AB42" i="40"/>
  <c r="AB39" i="37"/>
  <c r="AB20"/>
  <c r="AB20" i="40"/>
  <c r="AB11" i="37"/>
  <c r="AB11" i="40"/>
  <c r="AB38" i="37"/>
  <c r="AB38" i="40"/>
  <c r="AB19" i="37"/>
  <c r="AB19" i="40"/>
  <c r="AB21" i="37"/>
  <c r="AB21" i="40"/>
  <c r="AB22" i="37"/>
  <c r="AB22" i="40"/>
  <c r="AB8" i="37"/>
  <c r="AB8" i="40"/>
  <c r="Y12" i="37"/>
  <c r="Y36" i="20"/>
  <c r="Y36" i="40" s="1"/>
  <c r="N11" i="37"/>
  <c r="AC7"/>
  <c r="F84" i="30"/>
  <c r="E33"/>
  <c r="AD7" i="38"/>
  <c r="Q263" i="35"/>
  <c r="I263"/>
  <c r="AD7" i="20"/>
  <c r="AD12" s="1"/>
  <c r="AJ40"/>
  <c r="AD40"/>
  <c r="AD26"/>
  <c r="AB26" s="1"/>
  <c r="AA35"/>
  <c r="AB7" l="1"/>
  <c r="AB12" s="1"/>
  <c r="AD7" i="41"/>
  <c r="AD12" i="38"/>
  <c r="AD12" i="41" s="1"/>
  <c r="AC25" i="39"/>
  <c r="AC25" i="41"/>
  <c r="AB32" i="39"/>
  <c r="AB32" i="41"/>
  <c r="AJ25" i="39"/>
  <c r="AJ25" i="41"/>
  <c r="AE22" i="39"/>
  <c r="AE22" i="41"/>
  <c r="AB28" i="39"/>
  <c r="AB28" i="41"/>
  <c r="AJ22" i="39"/>
  <c r="AJ22" i="41"/>
  <c r="AA35" i="37"/>
  <c r="AA35" i="40"/>
  <c r="AA32" i="38"/>
  <c r="AD25" i="39"/>
  <c r="AD25" i="41"/>
  <c r="AB17" i="39"/>
  <c r="AB17" i="41"/>
  <c r="AB24" i="39"/>
  <c r="AB24" i="41"/>
  <c r="AB31" i="39"/>
  <c r="AB31" i="41"/>
  <c r="AB23" i="39"/>
  <c r="AB23" i="41"/>
  <c r="AB27" i="39"/>
  <c r="AB27" i="41"/>
  <c r="AJ16" i="39"/>
  <c r="AJ16" i="41"/>
  <c r="AJ15" i="38"/>
  <c r="AJ35" i="39"/>
  <c r="AJ34" i="38"/>
  <c r="AJ34" i="41" s="1"/>
  <c r="AB25" i="38"/>
  <c r="AB37" i="39"/>
  <c r="AB56"/>
  <c r="AB38"/>
  <c r="AJ54"/>
  <c r="AJ58"/>
  <c r="AC58"/>
  <c r="AB58" i="38"/>
  <c r="AB58" i="41" s="1"/>
  <c r="AC54" i="39"/>
  <c r="AD58"/>
  <c r="AD54"/>
  <c r="AB36"/>
  <c r="AD7" i="37"/>
  <c r="AD7" i="40"/>
  <c r="AD26"/>
  <c r="AD20" i="38"/>
  <c r="AD7" i="39"/>
  <c r="AD40" i="37"/>
  <c r="AD40" i="40"/>
  <c r="N12" i="37"/>
  <c r="N12" i="40"/>
  <c r="AJ40" i="37"/>
  <c r="AJ40" i="40"/>
  <c r="Y33" i="38"/>
  <c r="Y33" i="41" s="1"/>
  <c r="Y36" i="37"/>
  <c r="Y63" i="20"/>
  <c r="AD26" i="37"/>
  <c r="E61" i="30"/>
  <c r="AD35" i="38" s="1"/>
  <c r="AD35" i="41" s="1"/>
  <c r="D61" i="30"/>
  <c r="AC35" i="38" s="1"/>
  <c r="AC35" i="41" s="1"/>
  <c r="E58" i="30"/>
  <c r="D58"/>
  <c r="E49"/>
  <c r="D49"/>
  <c r="E44"/>
  <c r="E39"/>
  <c r="D39"/>
  <c r="E34"/>
  <c r="D34"/>
  <c r="D94" i="29"/>
  <c r="F94"/>
  <c r="D89"/>
  <c r="F89"/>
  <c r="E90" i="28"/>
  <c r="I42" i="20" s="1"/>
  <c r="F90" i="28"/>
  <c r="K42" i="20" s="1"/>
  <c r="E91" i="28"/>
  <c r="I43" i="20" s="1"/>
  <c r="F91" i="28"/>
  <c r="K43" i="20" s="1"/>
  <c r="E92" i="28"/>
  <c r="I44" i="20" s="1"/>
  <c r="F92" i="28"/>
  <c r="K44" i="20" s="1"/>
  <c r="E105" i="28"/>
  <c r="F105"/>
  <c r="E109"/>
  <c r="I61" i="20" s="1"/>
  <c r="F109" i="28"/>
  <c r="K61" i="20" s="1"/>
  <c r="F110" i="28"/>
  <c r="K62" i="20" s="1"/>
  <c r="E86" i="28"/>
  <c r="I38" i="20" s="1"/>
  <c r="F86" i="28"/>
  <c r="K38" i="20" s="1"/>
  <c r="D90" i="28"/>
  <c r="D91"/>
  <c r="D92"/>
  <c r="D105"/>
  <c r="D109"/>
  <c r="D86"/>
  <c r="E76"/>
  <c r="F76"/>
  <c r="D76"/>
  <c r="F71"/>
  <c r="E71"/>
  <c r="D71"/>
  <c r="AD20" i="39" l="1"/>
  <c r="AD20" i="41"/>
  <c r="AJ15" i="39"/>
  <c r="AJ15" i="41"/>
  <c r="AB25" i="39"/>
  <c r="AB25" i="41"/>
  <c r="AA32" i="39"/>
  <c r="AA32" i="41"/>
  <c r="AJ34" i="39"/>
  <c r="AB58"/>
  <c r="AB20" i="38"/>
  <c r="K38" i="37"/>
  <c r="K38" i="40"/>
  <c r="K59" i="38"/>
  <c r="K59" i="41" s="1"/>
  <c r="K62" i="37"/>
  <c r="K62" i="40"/>
  <c r="K57" i="38"/>
  <c r="K57" i="41" s="1"/>
  <c r="I61" i="37"/>
  <c r="I61" i="40"/>
  <c r="I56" i="38"/>
  <c r="I56" i="41" s="1"/>
  <c r="I44" i="37"/>
  <c r="I44" i="40"/>
  <c r="I38" i="38"/>
  <c r="I38" i="41" s="1"/>
  <c r="I43" i="37"/>
  <c r="I43" i="40"/>
  <c r="I37" i="38"/>
  <c r="I37" i="41" s="1"/>
  <c r="I42" i="37"/>
  <c r="I42" i="40"/>
  <c r="I36" i="38"/>
  <c r="I36" i="41" s="1"/>
  <c r="I38" i="37"/>
  <c r="I38" i="40"/>
  <c r="I59" i="38"/>
  <c r="I59" i="41" s="1"/>
  <c r="K61" i="37"/>
  <c r="K61" i="40"/>
  <c r="K56" i="38"/>
  <c r="K56" i="41" s="1"/>
  <c r="K44" i="37"/>
  <c r="K44" i="40"/>
  <c r="K38" i="38"/>
  <c r="K38" i="41" s="1"/>
  <c r="K43" i="37"/>
  <c r="K43" i="40"/>
  <c r="K37" i="38"/>
  <c r="K37" i="41" s="1"/>
  <c r="K42" i="37"/>
  <c r="K42" i="40"/>
  <c r="K36" i="38"/>
  <c r="K36" i="41" s="1"/>
  <c r="Y33" i="39"/>
  <c r="AC35"/>
  <c r="AD35"/>
  <c r="AD12"/>
  <c r="Y63" i="37"/>
  <c r="Y63" i="40"/>
  <c r="AB26" i="37"/>
  <c r="AB26" i="40"/>
  <c r="Y14" i="38"/>
  <c r="Y14" i="41" s="1"/>
  <c r="AD34" i="38"/>
  <c r="AD34" i="41" s="1"/>
  <c r="AC34" i="38"/>
  <c r="AC34" i="41" s="1"/>
  <c r="AB29" i="38"/>
  <c r="AD23" i="20"/>
  <c r="AD16" i="38"/>
  <c r="J38" i="20"/>
  <c r="G60" i="38"/>
  <c r="G60" i="41" s="1"/>
  <c r="J43" i="20"/>
  <c r="AB26" i="38"/>
  <c r="G25"/>
  <c r="AB60"/>
  <c r="AB60" i="41" s="1"/>
  <c r="J44" i="20"/>
  <c r="F103" i="28"/>
  <c r="K55" i="20" s="1"/>
  <c r="K57"/>
  <c r="E103" i="28"/>
  <c r="I55" i="20" s="1"/>
  <c r="I57"/>
  <c r="G43"/>
  <c r="J61"/>
  <c r="J42"/>
  <c r="K41"/>
  <c r="J57"/>
  <c r="I41"/>
  <c r="AC28"/>
  <c r="AD28"/>
  <c r="D89" i="28"/>
  <c r="D103"/>
  <c r="E57" i="30"/>
  <c r="E89" i="28"/>
  <c r="F89"/>
  <c r="G25" i="39" l="1"/>
  <c r="G25" i="41"/>
  <c r="AD28" i="37"/>
  <c r="AD28" i="40"/>
  <c r="AC28" i="37"/>
  <c r="AC28" i="40"/>
  <c r="AB26" i="39"/>
  <c r="AB26" i="41"/>
  <c r="AD16" i="39"/>
  <c r="AD16" i="41"/>
  <c r="AB29" i="39"/>
  <c r="AB29" i="41"/>
  <c r="AB20" i="39"/>
  <c r="AB20" i="41"/>
  <c r="AC22" i="38"/>
  <c r="AD22"/>
  <c r="AD23" i="37"/>
  <c r="AD23" i="40"/>
  <c r="J61" i="37"/>
  <c r="J61" i="40"/>
  <c r="J56" i="38"/>
  <c r="J56" i="41" s="1"/>
  <c r="J57" i="37"/>
  <c r="J57" i="40"/>
  <c r="J51" i="38"/>
  <c r="J51" i="41" s="1"/>
  <c r="G42" i="20"/>
  <c r="J42" i="40"/>
  <c r="J36" i="38"/>
  <c r="J36" i="41" s="1"/>
  <c r="I55" i="37"/>
  <c r="I55" i="40"/>
  <c r="K55" i="37"/>
  <c r="K55" i="40"/>
  <c r="J43" i="37"/>
  <c r="J43" i="40"/>
  <c r="J37" i="38"/>
  <c r="J37" i="41" s="1"/>
  <c r="J38" i="37"/>
  <c r="J38" i="40"/>
  <c r="J59" i="38"/>
  <c r="J59" i="41" s="1"/>
  <c r="K37" i="39"/>
  <c r="K56"/>
  <c r="I36"/>
  <c r="I35" i="38"/>
  <c r="I35" i="41" s="1"/>
  <c r="G36" i="38"/>
  <c r="G36" i="41" s="1"/>
  <c r="I38" i="39"/>
  <c r="K57"/>
  <c r="I57" i="37"/>
  <c r="I57" i="40"/>
  <c r="I51" i="38"/>
  <c r="I51" i="41" s="1"/>
  <c r="K57" i="37"/>
  <c r="K57" i="40"/>
  <c r="K51" i="38"/>
  <c r="K51" i="41" s="1"/>
  <c r="J44" i="37"/>
  <c r="J44" i="40"/>
  <c r="J38" i="38"/>
  <c r="G60" i="39"/>
  <c r="K36"/>
  <c r="K35" i="38"/>
  <c r="K35" i="41" s="1"/>
  <c r="K38" i="39"/>
  <c r="I59"/>
  <c r="I37"/>
  <c r="G37" i="38"/>
  <c r="G37" i="41" s="1"/>
  <c r="I56" i="39"/>
  <c r="G56" i="38"/>
  <c r="G56" i="41" s="1"/>
  <c r="K59" i="39"/>
  <c r="AD34"/>
  <c r="Y14"/>
  <c r="AB60"/>
  <c r="AC34"/>
  <c r="G43" i="37"/>
  <c r="G43" i="40"/>
  <c r="I41" i="37"/>
  <c r="I41" i="40"/>
  <c r="K41" i="37"/>
  <c r="K41" i="40"/>
  <c r="G42" i="37"/>
  <c r="G42" i="40"/>
  <c r="AD15" i="38"/>
  <c r="G44" i="20"/>
  <c r="G61"/>
  <c r="AG16" i="38"/>
  <c r="G38" i="20"/>
  <c r="E84" i="30"/>
  <c r="J41" i="20"/>
  <c r="J42" i="37"/>
  <c r="J55" i="20"/>
  <c r="J55" i="40" s="1"/>
  <c r="G57" i="20"/>
  <c r="AL41"/>
  <c r="AK41"/>
  <c r="AM39"/>
  <c r="AG16" i="39" l="1"/>
  <c r="AG16" i="41"/>
  <c r="G38" i="38"/>
  <c r="G38" i="41" s="1"/>
  <c r="J38"/>
  <c r="AB28" i="37"/>
  <c r="AB28" i="40"/>
  <c r="AD15" i="39"/>
  <c r="AD15" i="41"/>
  <c r="AD22" i="39"/>
  <c r="AD22" i="41"/>
  <c r="AC22" i="39"/>
  <c r="AC22" i="41"/>
  <c r="AB22" i="38"/>
  <c r="AM39" i="37"/>
  <c r="AM39" i="40"/>
  <c r="AM60" i="38"/>
  <c r="AM60" i="41" s="1"/>
  <c r="G38" i="39"/>
  <c r="G37"/>
  <c r="K35"/>
  <c r="K51"/>
  <c r="K49" i="38"/>
  <c r="K49" i="41" s="1"/>
  <c r="J37" i="39"/>
  <c r="J51"/>
  <c r="J49" i="38"/>
  <c r="J49" i="41" s="1"/>
  <c r="G56" i="39"/>
  <c r="J38"/>
  <c r="I51"/>
  <c r="G51" i="38"/>
  <c r="G51" i="41" s="1"/>
  <c r="I49" i="38"/>
  <c r="I49" i="41" s="1"/>
  <c r="G36" i="39"/>
  <c r="G35" i="38"/>
  <c r="G35" i="41" s="1"/>
  <c r="I35" i="39"/>
  <c r="J59"/>
  <c r="J36"/>
  <c r="J35" i="38"/>
  <c r="J35" i="41" s="1"/>
  <c r="J56" i="39"/>
  <c r="G44" i="37"/>
  <c r="G44" i="40"/>
  <c r="AL41" i="37"/>
  <c r="AL41" i="40"/>
  <c r="G38" i="37"/>
  <c r="G38" i="40"/>
  <c r="AK41" i="37"/>
  <c r="AK41" i="40"/>
  <c r="G57" i="37"/>
  <c r="G57" i="40"/>
  <c r="J41" i="37"/>
  <c r="J41" i="40"/>
  <c r="G61" i="37"/>
  <c r="G61" i="40"/>
  <c r="G55" i="20"/>
  <c r="J55" i="37"/>
  <c r="AK40" i="20"/>
  <c r="AC40"/>
  <c r="AC40" i="40" s="1"/>
  <c r="AI40" i="37"/>
  <c r="AM38" i="20"/>
  <c r="AL37"/>
  <c r="AJ37" i="37"/>
  <c r="AD37"/>
  <c r="AC37"/>
  <c r="AI37"/>
  <c r="AH37"/>
  <c r="AK37" i="20"/>
  <c r="AB22" i="39" l="1"/>
  <c r="AB22" i="41"/>
  <c r="AM38" i="37"/>
  <c r="AM38" i="40"/>
  <c r="AM59" i="38"/>
  <c r="AM59" i="41" s="1"/>
  <c r="AM60" i="39"/>
  <c r="G35"/>
  <c r="I49"/>
  <c r="G49" i="38"/>
  <c r="G49" i="41" s="1"/>
  <c r="K49" i="39"/>
  <c r="J35"/>
  <c r="G51"/>
  <c r="J49"/>
  <c r="AK37" i="37"/>
  <c r="AK37" i="40"/>
  <c r="G55" i="37"/>
  <c r="G55" i="40"/>
  <c r="AL37" i="37"/>
  <c r="AL37" i="40"/>
  <c r="AK40" i="37"/>
  <c r="AK40" i="40"/>
  <c r="AC40" i="37"/>
  <c r="AM37" i="20"/>
  <c r="AM59" i="39" l="1"/>
  <c r="AM58" i="38"/>
  <c r="AM58" i="41" s="1"/>
  <c r="G49" i="39"/>
  <c r="AM37" i="37"/>
  <c r="AM37" i="40"/>
  <c r="AL18" i="20"/>
  <c r="AJ18"/>
  <c r="AD18"/>
  <c r="AC18"/>
  <c r="AI18" i="37"/>
  <c r="AK18" i="20"/>
  <c r="AM17"/>
  <c r="AM16"/>
  <c r="AM15"/>
  <c r="AM15" i="37" l="1"/>
  <c r="AM15" i="40"/>
  <c r="AM17" i="37"/>
  <c r="AM17" i="40"/>
  <c r="AM16" i="37"/>
  <c r="AM16" i="40"/>
  <c r="AM58" i="39"/>
  <c r="AK18" i="37"/>
  <c r="AK18" i="40"/>
  <c r="AJ18" i="37"/>
  <c r="AJ18" i="40"/>
  <c r="AL18" i="37"/>
  <c r="AL18" i="40"/>
  <c r="AC18" i="37"/>
  <c r="AC18" i="40"/>
  <c r="AD18" i="37"/>
  <c r="AD18" i="40"/>
  <c r="AM14" i="20"/>
  <c r="AL13"/>
  <c r="AJ13"/>
  <c r="AD13"/>
  <c r="AH13"/>
  <c r="N13"/>
  <c r="N13" i="37" l="1"/>
  <c r="N13" i="40"/>
  <c r="AL13" i="37"/>
  <c r="AL13" i="40"/>
  <c r="AD13" i="37"/>
  <c r="AD13" i="40"/>
  <c r="AH13" i="37"/>
  <c r="AH13" i="40"/>
  <c r="AJ13" i="37"/>
  <c r="AJ13" i="40"/>
  <c r="AM14" i="37"/>
  <c r="AM14" i="40"/>
  <c r="AB18" i="37"/>
  <c r="AB18" i="40"/>
  <c r="AL12" i="37"/>
  <c r="AL12" i="40"/>
  <c r="AJ12" i="37"/>
  <c r="AJ12" i="40"/>
  <c r="AJ36" i="20"/>
  <c r="AM13"/>
  <c r="AI12" i="37"/>
  <c r="N36" i="20"/>
  <c r="N36" i="40" s="1"/>
  <c r="AM13" i="37" l="1"/>
  <c r="AM13" i="40"/>
  <c r="AB13" i="37"/>
  <c r="AB13" i="40"/>
  <c r="AJ33" i="38"/>
  <c r="AJ33" i="41" s="1"/>
  <c r="AJ36" i="40"/>
  <c r="AJ36" i="37"/>
  <c r="AJ63" i="20"/>
  <c r="AH12" i="37"/>
  <c r="N36"/>
  <c r="AI36"/>
  <c r="AH36" i="20"/>
  <c r="AM11"/>
  <c r="AM7"/>
  <c r="D46" i="30"/>
  <c r="AM7" i="37" l="1"/>
  <c r="AM7" i="40"/>
  <c r="AM11" i="37"/>
  <c r="AM11" i="40"/>
  <c r="AJ33" i="39"/>
  <c r="AH33" i="38"/>
  <c r="AH36" i="40"/>
  <c r="AJ63" i="37"/>
  <c r="AJ63" i="40"/>
  <c r="AJ14" i="38"/>
  <c r="AJ14" i="41" s="1"/>
  <c r="AH36" i="37"/>
  <c r="AH63" i="20"/>
  <c r="AH63" i="40" s="1"/>
  <c r="F160" i="33"/>
  <c r="G28" i="30"/>
  <c r="F103" i="29"/>
  <c r="D84"/>
  <c r="F84"/>
  <c r="D79"/>
  <c r="F66" i="28"/>
  <c r="E66"/>
  <c r="D66"/>
  <c r="F61"/>
  <c r="E61"/>
  <c r="D61"/>
  <c r="AH14" i="38" l="1"/>
  <c r="AH14" i="41" s="1"/>
  <c r="AH33"/>
  <c r="AH33" i="39"/>
  <c r="AH14"/>
  <c r="AJ14"/>
  <c r="AD12" i="37"/>
  <c r="AD12" i="40"/>
  <c r="AC12" i="37"/>
  <c r="AG35" i="38"/>
  <c r="AG35" i="41" s="1"/>
  <c r="G33" i="30"/>
  <c r="D102" i="29"/>
  <c r="F102"/>
  <c r="F162" i="33"/>
  <c r="F195" s="1"/>
  <c r="G44" i="30"/>
  <c r="AC25" i="20"/>
  <c r="AB25" s="1"/>
  <c r="AC24"/>
  <c r="AB24" s="1"/>
  <c r="D44" i="30"/>
  <c r="AC23" i="20" l="1"/>
  <c r="D57" i="30"/>
  <c r="D84" s="1"/>
  <c r="AC25" i="40"/>
  <c r="AC19" i="38"/>
  <c r="AC24" i="40"/>
  <c r="AC18" i="38"/>
  <c r="AM60" i="20"/>
  <c r="F175" i="33"/>
  <c r="AG35" i="39"/>
  <c r="AG34" i="38"/>
  <c r="AG34" i="41" s="1"/>
  <c r="AG15" i="38"/>
  <c r="AC24" i="37"/>
  <c r="AC25"/>
  <c r="D129" i="29"/>
  <c r="F158" i="33"/>
  <c r="F129" i="29"/>
  <c r="G12" i="37"/>
  <c r="G57" i="30"/>
  <c r="D237" i="35"/>
  <c r="D218"/>
  <c r="D213"/>
  <c r="AC23" i="40" l="1"/>
  <c r="AB23" i="20"/>
  <c r="AC18" i="39"/>
  <c r="AC18" i="41"/>
  <c r="AC19" i="39"/>
  <c r="AC19" i="41"/>
  <c r="AG15" i="39"/>
  <c r="AG15" i="41"/>
  <c r="AC23" i="37"/>
  <c r="AB18" i="38"/>
  <c r="AC16"/>
  <c r="AB19"/>
  <c r="AM23" i="20"/>
  <c r="AM23" i="40" s="1"/>
  <c r="F171" i="33"/>
  <c r="AM60" i="37"/>
  <c r="AM60" i="40"/>
  <c r="AM55" i="38"/>
  <c r="AM55" i="41" s="1"/>
  <c r="AG34" i="39"/>
  <c r="AB24" i="37"/>
  <c r="AB24" i="40"/>
  <c r="AB25" i="37"/>
  <c r="AB25" i="40"/>
  <c r="AG14" i="38"/>
  <c r="AG14" i="41" s="1"/>
  <c r="G84" i="30"/>
  <c r="F52" i="38"/>
  <c r="F52" i="41" s="1"/>
  <c r="D236" i="35"/>
  <c r="AC36" i="20"/>
  <c r="F84" i="28"/>
  <c r="F23" s="1"/>
  <c r="AI63" i="37"/>
  <c r="AB19" i="39" l="1"/>
  <c r="AB19" i="41"/>
  <c r="AB18" i="39"/>
  <c r="AB18" i="41"/>
  <c r="AC16" i="39"/>
  <c r="AC16" i="41"/>
  <c r="AC15" i="38"/>
  <c r="AM55" i="39"/>
  <c r="F52"/>
  <c r="AG14"/>
  <c r="AC33" i="38"/>
  <c r="AC33" i="41" s="1"/>
  <c r="AC36" i="40"/>
  <c r="AC36" i="37"/>
  <c r="AC63" i="20"/>
  <c r="N37"/>
  <c r="O37" i="37"/>
  <c r="O49" i="38"/>
  <c r="O49" i="41" s="1"/>
  <c r="F60" i="38"/>
  <c r="F60" i="41" s="1"/>
  <c r="D259" i="35"/>
  <c r="D261"/>
  <c r="D256"/>
  <c r="D257"/>
  <c r="D260"/>
  <c r="D262"/>
  <c r="G36" i="20"/>
  <c r="E84" i="28"/>
  <c r="AH63" i="37"/>
  <c r="AC15" i="39" l="1"/>
  <c r="AC15" i="41"/>
  <c r="E47" i="28"/>
  <c r="E45" s="1"/>
  <c r="E24" s="1"/>
  <c r="AC33" i="39"/>
  <c r="O49"/>
  <c r="F60"/>
  <c r="N37" i="37"/>
  <c r="N37" i="40"/>
  <c r="AC14" i="38"/>
  <c r="AC14" i="41" s="1"/>
  <c r="AC63" i="37"/>
  <c r="AC63" i="40"/>
  <c r="G36" i="37"/>
  <c r="G36" i="40"/>
  <c r="N49" i="38"/>
  <c r="N49" i="41" s="1"/>
  <c r="D255" i="35"/>
  <c r="AA11" i="20"/>
  <c r="E110" i="28"/>
  <c r="I62" i="20" s="1"/>
  <c r="F21" i="28"/>
  <c r="F87"/>
  <c r="F24"/>
  <c r="F108"/>
  <c r="AA23" i="20"/>
  <c r="D84" i="28"/>
  <c r="AM62" i="20"/>
  <c r="AM61"/>
  <c r="AM55" i="37"/>
  <c r="AA23" l="1"/>
  <c r="AA23" i="40"/>
  <c r="AA11" i="37"/>
  <c r="AA11" i="40"/>
  <c r="AA12" i="20"/>
  <c r="AM61" i="37"/>
  <c r="AM61" i="40"/>
  <c r="AM56" i="38"/>
  <c r="AM56" i="41" s="1"/>
  <c r="AM40" i="20"/>
  <c r="AM40" i="40" s="1"/>
  <c r="AM62" i="37"/>
  <c r="AM62" i="40"/>
  <c r="AM57" i="38"/>
  <c r="AM57" i="41" s="1"/>
  <c r="I62" i="37"/>
  <c r="I62" i="40"/>
  <c r="I57" i="38"/>
  <c r="I57" i="41" s="1"/>
  <c r="N49" i="39"/>
  <c r="AC14"/>
  <c r="N57" i="20"/>
  <c r="O57" i="37"/>
  <c r="N59" i="20"/>
  <c r="O59" i="37"/>
  <c r="N56" i="20"/>
  <c r="O56" i="37"/>
  <c r="N62" i="20"/>
  <c r="O62" i="37"/>
  <c r="N61" i="20"/>
  <c r="O61" i="37"/>
  <c r="N60" i="20"/>
  <c r="O60" i="37"/>
  <c r="F88" i="28"/>
  <c r="K60" i="20"/>
  <c r="F85" i="28"/>
  <c r="F111" s="1"/>
  <c r="K39" i="20"/>
  <c r="D47" i="28"/>
  <c r="D110" s="1"/>
  <c r="E21"/>
  <c r="E87"/>
  <c r="AM41" i="37"/>
  <c r="F172" i="33"/>
  <c r="AM35" i="20"/>
  <c r="AM34"/>
  <c r="AM32"/>
  <c r="AM31"/>
  <c r="AM30"/>
  <c r="F164" i="33"/>
  <c r="F163"/>
  <c r="AM27" i="20"/>
  <c r="AM24"/>
  <c r="AM23" i="37"/>
  <c r="F156" i="33"/>
  <c r="F154"/>
  <c r="F148"/>
  <c r="AM10" i="20"/>
  <c r="AM8"/>
  <c r="AM12" s="1"/>
  <c r="G41" i="17"/>
  <c r="F41"/>
  <c r="E41"/>
  <c r="D41"/>
  <c r="C41"/>
  <c r="B41"/>
  <c r="G32"/>
  <c r="F32"/>
  <c r="E32"/>
  <c r="D32"/>
  <c r="C32"/>
  <c r="B32"/>
  <c r="G22"/>
  <c r="F22"/>
  <c r="E22"/>
  <c r="D22"/>
  <c r="C22"/>
  <c r="B22"/>
  <c r="H11"/>
  <c r="P8"/>
  <c r="O8"/>
  <c r="N8"/>
  <c r="M8"/>
  <c r="L8"/>
  <c r="K8"/>
  <c r="G8"/>
  <c r="F8"/>
  <c r="E8"/>
  <c r="D8"/>
  <c r="C8"/>
  <c r="B8"/>
  <c r="P7"/>
  <c r="O7"/>
  <c r="N7"/>
  <c r="M7"/>
  <c r="L7"/>
  <c r="K7"/>
  <c r="P6"/>
  <c r="O6"/>
  <c r="N6"/>
  <c r="M6"/>
  <c r="L6"/>
  <c r="K6"/>
  <c r="P5"/>
  <c r="O5"/>
  <c r="N5"/>
  <c r="M5"/>
  <c r="L5"/>
  <c r="K5"/>
  <c r="P4"/>
  <c r="O4"/>
  <c r="N4"/>
  <c r="M4"/>
  <c r="L4"/>
  <c r="K4"/>
  <c r="P3"/>
  <c r="O3"/>
  <c r="N3"/>
  <c r="M3"/>
  <c r="M9" s="1"/>
  <c r="L3"/>
  <c r="K3"/>
  <c r="C24" i="3"/>
  <c r="C20"/>
  <c r="J19"/>
  <c r="I19"/>
  <c r="H19"/>
  <c r="G19"/>
  <c r="C18"/>
  <c r="P16"/>
  <c r="O16"/>
  <c r="C11"/>
  <c r="B9"/>
  <c r="P5"/>
  <c r="B5"/>
  <c r="AM10" i="37" l="1"/>
  <c r="AM10" i="40"/>
  <c r="AM31" i="37"/>
  <c r="AM31" i="40"/>
  <c r="AM34" i="37"/>
  <c r="AM34" i="40"/>
  <c r="AM30" i="37"/>
  <c r="AM30" i="40"/>
  <c r="AM32" i="37"/>
  <c r="AM32" i="40"/>
  <c r="AM35" i="37"/>
  <c r="AM35" i="40"/>
  <c r="AM27"/>
  <c r="AM8" i="37"/>
  <c r="AM8" i="40"/>
  <c r="AM24" i="37"/>
  <c r="AM24" i="40"/>
  <c r="AM18" i="38"/>
  <c r="AM27"/>
  <c r="AM29"/>
  <c r="AM32"/>
  <c r="AM28"/>
  <c r="AM31"/>
  <c r="AM57" i="39"/>
  <c r="AM56"/>
  <c r="F56" i="38"/>
  <c r="F56" i="41" s="1"/>
  <c r="AM54" i="38"/>
  <c r="AM54" i="41" s="1"/>
  <c r="K39" i="37"/>
  <c r="K39" i="40"/>
  <c r="K60" i="38"/>
  <c r="K60" i="41" s="1"/>
  <c r="K60" i="37"/>
  <c r="K60" i="40"/>
  <c r="K55" i="38"/>
  <c r="K55" i="41" s="1"/>
  <c r="I57" i="39"/>
  <c r="AM27" i="37"/>
  <c r="J48" i="30" s="1"/>
  <c r="AM21" i="38"/>
  <c r="N60" i="37"/>
  <c r="N60" i="40"/>
  <c r="N62" i="37"/>
  <c r="N62" i="40"/>
  <c r="N59" i="37"/>
  <c r="N59" i="40"/>
  <c r="N61" i="37"/>
  <c r="N61" i="40"/>
  <c r="N56" i="37"/>
  <c r="N56" i="40"/>
  <c r="N57" i="37"/>
  <c r="N57" i="40"/>
  <c r="N55" i="20"/>
  <c r="O55" i="37"/>
  <c r="F69" i="21"/>
  <c r="F34" i="20"/>
  <c r="B22" i="3"/>
  <c r="E85" i="28"/>
  <c r="I39" i="20"/>
  <c r="J62"/>
  <c r="K37"/>
  <c r="K40"/>
  <c r="I21" i="28"/>
  <c r="L9" i="17"/>
  <c r="K9" s="1"/>
  <c r="H41"/>
  <c r="J22" i="3"/>
  <c r="I22" s="1"/>
  <c r="H32" i="17"/>
  <c r="H22"/>
  <c r="P9" i="3"/>
  <c r="H8" i="17"/>
  <c r="D87" i="28"/>
  <c r="D21"/>
  <c r="D45"/>
  <c r="E108"/>
  <c r="AM29" i="20"/>
  <c r="F153" i="33"/>
  <c r="AM19" i="20"/>
  <c r="AM40" i="37"/>
  <c r="AM56" i="20"/>
  <c r="AM59"/>
  <c r="AM57"/>
  <c r="AM57" i="40" s="1"/>
  <c r="AM12"/>
  <c r="AM20" i="20"/>
  <c r="AM21"/>
  <c r="F30"/>
  <c r="F32"/>
  <c r="F8"/>
  <c r="F38"/>
  <c r="F31"/>
  <c r="F10"/>
  <c r="F11"/>
  <c r="F24"/>
  <c r="F17"/>
  <c r="AK14"/>
  <c r="AK7" i="37"/>
  <c r="F10" l="1"/>
  <c r="F10" i="40"/>
  <c r="F32" i="37"/>
  <c r="F32" i="40"/>
  <c r="F34" i="37"/>
  <c r="F34" i="40"/>
  <c r="AM21" i="39"/>
  <c r="AM21" i="41"/>
  <c r="AM28" i="39"/>
  <c r="AM28" i="41"/>
  <c r="AM29" i="39"/>
  <c r="AM29" i="41"/>
  <c r="AM18" i="39"/>
  <c r="AM18" i="41"/>
  <c r="AK14" i="37"/>
  <c r="AK14" i="40"/>
  <c r="F17" i="37"/>
  <c r="F17" i="40"/>
  <c r="F31" i="37"/>
  <c r="F31" i="40"/>
  <c r="F30" i="37"/>
  <c r="F30" i="40"/>
  <c r="AM29" i="37"/>
  <c r="AM29" i="40"/>
  <c r="AM31" i="39"/>
  <c r="AM31" i="41"/>
  <c r="AM32" i="39"/>
  <c r="AM32" i="41"/>
  <c r="AM27" i="39"/>
  <c r="AM27" i="41"/>
  <c r="AK17" i="38"/>
  <c r="AM21" i="37"/>
  <c r="AM21" i="40"/>
  <c r="AM23" i="38"/>
  <c r="AM59" i="37"/>
  <c r="AM59" i="40"/>
  <c r="AM53" i="38"/>
  <c r="AM53" i="41" s="1"/>
  <c r="F56" i="39"/>
  <c r="F31" i="38"/>
  <c r="F28"/>
  <c r="F29"/>
  <c r="AM20" i="37"/>
  <c r="AM20" i="40"/>
  <c r="AM22" i="38"/>
  <c r="AM56" i="37"/>
  <c r="AM56" i="40"/>
  <c r="AM50" i="38"/>
  <c r="AM50" i="41" s="1"/>
  <c r="AM19" i="37"/>
  <c r="AM19" i="40"/>
  <c r="AM17" i="38"/>
  <c r="AM26"/>
  <c r="AM54" i="39"/>
  <c r="J62" i="40"/>
  <c r="J57" i="38"/>
  <c r="J57" i="41" s="1"/>
  <c r="K55" i="39"/>
  <c r="K54" i="38"/>
  <c r="K54" i="41" s="1"/>
  <c r="I39" i="40"/>
  <c r="I60" i="38"/>
  <c r="I60" i="41" s="1"/>
  <c r="K60" i="39"/>
  <c r="K58" i="38"/>
  <c r="K58" i="41" s="1"/>
  <c r="K63" i="20"/>
  <c r="K63" i="40" s="1"/>
  <c r="K40"/>
  <c r="F11" i="37"/>
  <c r="F11" i="40"/>
  <c r="F38" i="37"/>
  <c r="F38" i="40"/>
  <c r="F24" i="37"/>
  <c r="F24" i="40"/>
  <c r="K37" i="37"/>
  <c r="K37" i="40"/>
  <c r="F8" i="37"/>
  <c r="F8" i="40"/>
  <c r="N55" i="37"/>
  <c r="N55" i="40"/>
  <c r="AM12" i="37"/>
  <c r="AM57"/>
  <c r="AM51" i="38"/>
  <c r="AM51" i="41" s="1"/>
  <c r="F28" i="20"/>
  <c r="I37"/>
  <c r="I39" i="37"/>
  <c r="L21" i="17"/>
  <c r="K63" i="37"/>
  <c r="K40"/>
  <c r="G62" i="20"/>
  <c r="J62" i="37"/>
  <c r="AA7"/>
  <c r="E88" i="28"/>
  <c r="E111" s="1"/>
  <c r="I60" i="20"/>
  <c r="J39"/>
  <c r="I24" i="28"/>
  <c r="D24"/>
  <c r="D108"/>
  <c r="D85"/>
  <c r="G59" i="38" s="1"/>
  <c r="G59" i="41" s="1"/>
  <c r="F29" i="20"/>
  <c r="F19"/>
  <c r="F15"/>
  <c r="F14"/>
  <c r="F59"/>
  <c r="F56"/>
  <c r="F21"/>
  <c r="F20"/>
  <c r="AM26"/>
  <c r="AM25"/>
  <c r="AD36"/>
  <c r="AK13"/>
  <c r="AA37" i="37"/>
  <c r="AA18" i="20"/>
  <c r="AM22"/>
  <c r="F15" i="37" l="1"/>
  <c r="F15" i="40"/>
  <c r="F29" i="37"/>
  <c r="F29" i="40"/>
  <c r="F28" i="37"/>
  <c r="F28" i="40"/>
  <c r="AM17" i="39"/>
  <c r="AM17" i="41"/>
  <c r="AM22" i="39"/>
  <c r="AM22" i="41"/>
  <c r="F28" i="39"/>
  <c r="F28" i="41"/>
  <c r="AM23" i="39"/>
  <c r="AM23" i="41"/>
  <c r="AK13" i="37"/>
  <c r="AK13" i="40"/>
  <c r="F14" i="37"/>
  <c r="F14" i="40"/>
  <c r="AM26" i="39"/>
  <c r="AM26" i="41"/>
  <c r="F29" i="39"/>
  <c r="F29" i="41"/>
  <c r="F31" i="39"/>
  <c r="F31" i="41"/>
  <c r="AK17" i="39"/>
  <c r="AK17" i="41"/>
  <c r="AM25" i="37"/>
  <c r="AM25" i="40"/>
  <c r="AM19" i="38"/>
  <c r="AM26" i="37"/>
  <c r="AM26" i="40"/>
  <c r="AM20" i="38"/>
  <c r="AM50" i="39"/>
  <c r="F50" i="38"/>
  <c r="F50" i="41" s="1"/>
  <c r="AM22" i="40"/>
  <c r="AM24" i="38"/>
  <c r="F26"/>
  <c r="AM18" i="20"/>
  <c r="F22" i="38"/>
  <c r="AM53" i="39"/>
  <c r="F53" i="38"/>
  <c r="F53" i="41" s="1"/>
  <c r="AK16" i="38"/>
  <c r="F17"/>
  <c r="G59" i="39"/>
  <c r="J39" i="37"/>
  <c r="J39" i="40"/>
  <c r="J60" i="38"/>
  <c r="J60" i="41" s="1"/>
  <c r="K58" i="39"/>
  <c r="J57"/>
  <c r="G57" i="38"/>
  <c r="G57" i="41" s="1"/>
  <c r="I60" i="37"/>
  <c r="I60" i="40"/>
  <c r="I55" i="38"/>
  <c r="I55" i="41" s="1"/>
  <c r="I60" i="39"/>
  <c r="I58" i="38"/>
  <c r="I58" i="41" s="1"/>
  <c r="K54" i="39"/>
  <c r="K34" i="38"/>
  <c r="K34" i="41" s="1"/>
  <c r="AM51" i="39"/>
  <c r="AD33" i="38"/>
  <c r="AD33" i="41" s="1"/>
  <c r="AD36" i="40"/>
  <c r="AK12" i="37"/>
  <c r="AK12" i="40"/>
  <c r="F56" i="37"/>
  <c r="F56" i="40"/>
  <c r="F19" i="37"/>
  <c r="F19" i="40"/>
  <c r="F59" i="37"/>
  <c r="F59" i="40"/>
  <c r="G62" i="37"/>
  <c r="G62" i="40"/>
  <c r="AA18" i="37"/>
  <c r="AA18" i="40"/>
  <c r="F21" i="37"/>
  <c r="F21" i="40"/>
  <c r="AA12" i="37"/>
  <c r="AA12" i="40"/>
  <c r="F20" i="37"/>
  <c r="F20" i="40"/>
  <c r="I37" i="37"/>
  <c r="I37" i="40"/>
  <c r="AD14" i="38"/>
  <c r="AD14" i="41" s="1"/>
  <c r="AM49" i="38"/>
  <c r="AM49" i="41" s="1"/>
  <c r="F51" i="38"/>
  <c r="F51" i="41" s="1"/>
  <c r="AD36" i="37"/>
  <c r="AD63" i="20"/>
  <c r="F22"/>
  <c r="AM22" i="37"/>
  <c r="J60" i="20"/>
  <c r="I40"/>
  <c r="J37"/>
  <c r="J37" i="40" s="1"/>
  <c r="G39" i="20"/>
  <c r="F86" i="21"/>
  <c r="D88" i="28"/>
  <c r="F198" i="33"/>
  <c r="F25" i="20"/>
  <c r="F26"/>
  <c r="AK36"/>
  <c r="F17" i="39" l="1"/>
  <c r="F17" i="41"/>
  <c r="F22" i="39"/>
  <c r="F22" i="41"/>
  <c r="F26" i="39"/>
  <c r="F26" i="41"/>
  <c r="AM20" i="39"/>
  <c r="AM20" i="41"/>
  <c r="AK16" i="39"/>
  <c r="AK16" i="41"/>
  <c r="AM24" i="39"/>
  <c r="AM24" i="41"/>
  <c r="AM19" i="39"/>
  <c r="AM19" i="41"/>
  <c r="F53" i="39"/>
  <c r="AM18" i="40"/>
  <c r="AM36" i="20"/>
  <c r="AM36" i="40" s="1"/>
  <c r="F24" i="38"/>
  <c r="F20"/>
  <c r="AK15"/>
  <c r="F50" i="39"/>
  <c r="F19" i="38"/>
  <c r="AM16"/>
  <c r="I58" i="39"/>
  <c r="G57"/>
  <c r="J60" i="40"/>
  <c r="J55" i="38"/>
  <c r="J55" i="41" s="1"/>
  <c r="K34" i="39"/>
  <c r="I55"/>
  <c r="I54" i="38"/>
  <c r="I54" i="41" s="1"/>
  <c r="G55" i="38"/>
  <c r="G55" i="41" s="1"/>
  <c r="J60" i="39"/>
  <c r="J58" i="38"/>
  <c r="J58" i="41" s="1"/>
  <c r="AD33" i="39"/>
  <c r="F51"/>
  <c r="AM49"/>
  <c r="AD14"/>
  <c r="AK33" i="38"/>
  <c r="AK33" i="41" s="1"/>
  <c r="AK36" i="40"/>
  <c r="I63" i="20"/>
  <c r="I63" i="40" s="1"/>
  <c r="I40"/>
  <c r="AD63" i="37"/>
  <c r="AD63" i="40"/>
  <c r="F26" i="37"/>
  <c r="F26" i="40"/>
  <c r="F25" i="37"/>
  <c r="F25" i="40"/>
  <c r="G39" i="37"/>
  <c r="G39" i="40"/>
  <c r="F22" i="37"/>
  <c r="F22" i="40"/>
  <c r="AK14" i="38"/>
  <c r="AK14" i="41" s="1"/>
  <c r="F49" i="38"/>
  <c r="F49" i="41" s="1"/>
  <c r="AK36" i="37"/>
  <c r="AK63" i="20"/>
  <c r="F18"/>
  <c r="AM18" i="37"/>
  <c r="G37" i="20"/>
  <c r="G37" i="40" s="1"/>
  <c r="J37" i="37"/>
  <c r="I40"/>
  <c r="J40" i="20"/>
  <c r="J60" i="37"/>
  <c r="F39" i="20"/>
  <c r="G60"/>
  <c r="D111" i="28"/>
  <c r="F83" i="21"/>
  <c r="AA16" i="20"/>
  <c r="AM16" i="39" l="1"/>
  <c r="AM16" i="41"/>
  <c r="F20" i="39"/>
  <c r="F20" i="41"/>
  <c r="AA16" i="37"/>
  <c r="AA16" i="40"/>
  <c r="AA23" i="38"/>
  <c r="F19" i="39"/>
  <c r="F19" i="41"/>
  <c r="AK15" i="39"/>
  <c r="AK15" i="41"/>
  <c r="F24" i="39"/>
  <c r="F24" i="41"/>
  <c r="AM33" i="38"/>
  <c r="AM33" i="41" s="1"/>
  <c r="AM15" i="38"/>
  <c r="J58" i="39"/>
  <c r="I54"/>
  <c r="I34" i="38"/>
  <c r="I34" i="41" s="1"/>
  <c r="G55" i="39"/>
  <c r="J55"/>
  <c r="J54" i="38"/>
  <c r="J54" i="41" s="1"/>
  <c r="G58" i="38"/>
  <c r="G58" i="41" s="1"/>
  <c r="AK33" i="39"/>
  <c r="AM33"/>
  <c r="F49"/>
  <c r="AK14"/>
  <c r="AK63" i="37"/>
  <c r="AK63" i="40"/>
  <c r="J63" i="20"/>
  <c r="J63" i="40" s="1"/>
  <c r="J40"/>
  <c r="G60" i="37"/>
  <c r="G60" i="40"/>
  <c r="F39" i="37"/>
  <c r="F39" i="40"/>
  <c r="I63" i="37"/>
  <c r="F18"/>
  <c r="F18" i="40"/>
  <c r="AM36" i="37"/>
  <c r="AM63" i="20"/>
  <c r="G37" i="37"/>
  <c r="J40"/>
  <c r="F16" i="20"/>
  <c r="AA13"/>
  <c r="F106" i="21"/>
  <c r="F27" i="38" l="1"/>
  <c r="F27" i="41" s="1"/>
  <c r="F133" i="21"/>
  <c r="AA13" i="37"/>
  <c r="AA13" i="40"/>
  <c r="F27" i="39"/>
  <c r="F16" i="37"/>
  <c r="F16" i="40"/>
  <c r="AM14" i="38"/>
  <c r="AM14" i="41" s="1"/>
  <c r="AM15" i="39"/>
  <c r="AM15" i="41"/>
  <c r="AA23" i="39"/>
  <c r="AA23" i="41"/>
  <c r="AA15" i="38"/>
  <c r="F23"/>
  <c r="F58"/>
  <c r="F58" i="41" s="1"/>
  <c r="G58" i="39"/>
  <c r="I34"/>
  <c r="J54"/>
  <c r="J34" i="38"/>
  <c r="J34" i="41" s="1"/>
  <c r="G54" i="38"/>
  <c r="G54" i="41" s="1"/>
  <c r="AM14" i="39"/>
  <c r="AM63" i="37"/>
  <c r="AM63" i="40"/>
  <c r="J63" i="37"/>
  <c r="F13" i="20"/>
  <c r="AA36"/>
  <c r="AA63" s="1"/>
  <c r="F13" i="37" l="1"/>
  <c r="F13" i="40"/>
  <c r="AA15" i="39"/>
  <c r="AA15" i="41"/>
  <c r="F23" i="39"/>
  <c r="F23" i="41"/>
  <c r="J34" i="39"/>
  <c r="G54"/>
  <c r="G34" i="38"/>
  <c r="G34" i="41" s="1"/>
  <c r="F58" i="39"/>
  <c r="AA33" i="38"/>
  <c r="AA36" i="40"/>
  <c r="AA36" i="37"/>
  <c r="AA14" i="38" l="1"/>
  <c r="AA14" i="41" s="1"/>
  <c r="AA33"/>
  <c r="G34" i="39"/>
  <c r="G33" i="38"/>
  <c r="G33" i="41" s="1"/>
  <c r="AA33" i="39"/>
  <c r="AA14"/>
  <c r="AA63" i="37"/>
  <c r="AA63" i="40"/>
  <c r="H28" i="30"/>
  <c r="AE7" i="41" l="1"/>
  <c r="AE12" i="38"/>
  <c r="AE12" i="41" s="1"/>
  <c r="AB60" i="40"/>
  <c r="AE60"/>
  <c r="AE55" i="38"/>
  <c r="AE55" i="41" s="1"/>
  <c r="G14" i="38"/>
  <c r="G14" i="41" s="1"/>
  <c r="G33" i="39"/>
  <c r="AE7"/>
  <c r="AB7" i="38"/>
  <c r="AB60" i="37"/>
  <c r="AE60"/>
  <c r="H33" i="30"/>
  <c r="H61"/>
  <c r="AE12" i="20"/>
  <c r="AB7" i="41" l="1"/>
  <c r="AB12" i="38"/>
  <c r="AB12" i="41" s="1"/>
  <c r="AE62" i="40"/>
  <c r="AE57" i="38"/>
  <c r="AE57" i="41" s="1"/>
  <c r="AE55" i="39"/>
  <c r="AE54" i="38"/>
  <c r="AE54" i="41" s="1"/>
  <c r="AB55" i="38"/>
  <c r="AB55" i="41" s="1"/>
  <c r="G14" i="39"/>
  <c r="AE7" i="40"/>
  <c r="AB7" i="39"/>
  <c r="AE12"/>
  <c r="AE35" i="38"/>
  <c r="AE35" i="41" s="1"/>
  <c r="F7" i="38"/>
  <c r="F7" i="41" s="1"/>
  <c r="AE7" i="37"/>
  <c r="AB62" i="40"/>
  <c r="AE62" i="37"/>
  <c r="F25" i="38"/>
  <c r="AE12" i="40"/>
  <c r="AE40" i="20"/>
  <c r="AE40" i="40" l="1"/>
  <c r="AB40" i="20"/>
  <c r="F25" i="39"/>
  <c r="F25" i="41"/>
  <c r="AB7" i="40"/>
  <c r="AB7" i="37"/>
  <c r="AB55" i="39"/>
  <c r="AE57"/>
  <c r="AB57" i="38"/>
  <c r="AB57" i="41" s="1"/>
  <c r="AE54" i="39"/>
  <c r="AB54" i="38"/>
  <c r="AB54" i="41" s="1"/>
  <c r="F7" i="39"/>
  <c r="AB12"/>
  <c r="AE35"/>
  <c r="F12" i="38"/>
  <c r="F12" i="41" s="1"/>
  <c r="AE34" i="38"/>
  <c r="AE34" i="41" s="1"/>
  <c r="AB35" i="38"/>
  <c r="AB35" i="41" s="1"/>
  <c r="AE12" i="37"/>
  <c r="AE40"/>
  <c r="F7" i="20"/>
  <c r="AB62" i="37"/>
  <c r="AB54" i="39" l="1"/>
  <c r="AB57"/>
  <c r="AE27" i="40"/>
  <c r="AE21" i="38"/>
  <c r="AB35" i="39"/>
  <c r="AE34"/>
  <c r="F12"/>
  <c r="AB40" i="37"/>
  <c r="AB40" i="40"/>
  <c r="AB12" i="37"/>
  <c r="AB12" i="40"/>
  <c r="F7" i="37"/>
  <c r="F7" i="40"/>
  <c r="AB34" i="38"/>
  <c r="AB34" i="41" s="1"/>
  <c r="F12" i="20"/>
  <c r="F12" i="40" s="1"/>
  <c r="AE27" i="37"/>
  <c r="AE16" i="38"/>
  <c r="AL27" i="20"/>
  <c r="AL60" s="1"/>
  <c r="AE23" i="40"/>
  <c r="H57" i="30"/>
  <c r="AE16" i="39" l="1"/>
  <c r="AE16" i="41"/>
  <c r="AE21" i="39"/>
  <c r="AE21" i="41"/>
  <c r="AL62" i="20"/>
  <c r="AL27" i="37"/>
  <c r="K48" i="30" s="1"/>
  <c r="AL27" i="40"/>
  <c r="AL21" i="38"/>
  <c r="AB21"/>
  <c r="AB34" i="39"/>
  <c r="AB27" i="37"/>
  <c r="AB27" i="40"/>
  <c r="F12" i="37"/>
  <c r="AE15" i="38"/>
  <c r="F18"/>
  <c r="H84" i="30"/>
  <c r="AE23" i="37"/>
  <c r="AE36" i="20"/>
  <c r="AB36" s="1"/>
  <c r="AL62" i="40"/>
  <c r="AL23" i="20"/>
  <c r="F27"/>
  <c r="F61"/>
  <c r="AL35" i="37" l="1"/>
  <c r="AL35" i="40"/>
  <c r="F18" i="39"/>
  <c r="F18" i="41"/>
  <c r="AB21" i="39"/>
  <c r="AB21" i="41"/>
  <c r="AE15" i="39"/>
  <c r="AE15" i="41"/>
  <c r="AL21" i="39"/>
  <c r="AL21" i="41"/>
  <c r="AL60" i="40"/>
  <c r="AL16" i="38"/>
  <c r="AB16"/>
  <c r="F21"/>
  <c r="AL23" i="37"/>
  <c r="AL23" i="40"/>
  <c r="F61" i="37"/>
  <c r="F61" i="40"/>
  <c r="AB23" i="37"/>
  <c r="AB23" i="40"/>
  <c r="F27" i="37"/>
  <c r="F27" i="40"/>
  <c r="AE33" i="38"/>
  <c r="AE33" i="41" s="1"/>
  <c r="AE36" i="40"/>
  <c r="AE14" i="38"/>
  <c r="AE14" i="41" s="1"/>
  <c r="AL62" i="37"/>
  <c r="AL57" i="38"/>
  <c r="AL57" i="41" s="1"/>
  <c r="AE36" i="37"/>
  <c r="AE63" i="20"/>
  <c r="AB36" i="40"/>
  <c r="AB59" i="38"/>
  <c r="AB59" i="41" s="1"/>
  <c r="F16" i="38"/>
  <c r="F23" i="20"/>
  <c r="F16" i="39" l="1"/>
  <c r="F16" i="41"/>
  <c r="F21" i="39"/>
  <c r="F21" i="41"/>
  <c r="AL16" i="39"/>
  <c r="AL16" i="41"/>
  <c r="AB15" i="38"/>
  <c r="AB16" i="39"/>
  <c r="AB16" i="41"/>
  <c r="AL40" i="20"/>
  <c r="AL40" i="40" s="1"/>
  <c r="F60" i="20"/>
  <c r="F60" i="37" s="1"/>
  <c r="AL55" i="38"/>
  <c r="AL60" i="37"/>
  <c r="AL36" i="20"/>
  <c r="AL57" i="39"/>
  <c r="AL15" i="38"/>
  <c r="AE33" i="39"/>
  <c r="AB59"/>
  <c r="AE14"/>
  <c r="AL40" i="37"/>
  <c r="F23"/>
  <c r="F23" i="40"/>
  <c r="F60"/>
  <c r="AE63" i="37"/>
  <c r="AE63" i="40"/>
  <c r="AL54" i="38"/>
  <c r="AL54" i="41" s="1"/>
  <c r="AB33" i="38"/>
  <c r="AB33" i="41" s="1"/>
  <c r="AB36" i="37"/>
  <c r="F59" i="38"/>
  <c r="F59" i="41" s="1"/>
  <c r="AM44" i="20"/>
  <c r="AM48"/>
  <c r="AM52"/>
  <c r="AM43"/>
  <c r="AM47"/>
  <c r="AM50"/>
  <c r="AM45"/>
  <c r="AM51"/>
  <c r="AM54"/>
  <c r="AM46"/>
  <c r="AM42"/>
  <c r="AM49"/>
  <c r="F15" i="38" l="1"/>
  <c r="AL15" i="39"/>
  <c r="AL15" i="41"/>
  <c r="AL55" i="39"/>
  <c r="AL55" i="41"/>
  <c r="AB15" i="39"/>
  <c r="AB15" i="41"/>
  <c r="AM46" i="37"/>
  <c r="AM46" i="40"/>
  <c r="AM40" i="38"/>
  <c r="AM40" i="41" s="1"/>
  <c r="AM51" i="37"/>
  <c r="AM51" i="40"/>
  <c r="AM45" i="38"/>
  <c r="AM45" i="41" s="1"/>
  <c r="AM42" i="37"/>
  <c r="AM42" i="40"/>
  <c r="AM36" i="38"/>
  <c r="AM36" i="41" s="1"/>
  <c r="AM54" i="37"/>
  <c r="AM54" i="40"/>
  <c r="AM48" i="38"/>
  <c r="AM48" i="41" s="1"/>
  <c r="AM45" i="37"/>
  <c r="AM45" i="40"/>
  <c r="AM39" i="38"/>
  <c r="AM39" i="41" s="1"/>
  <c r="AM47" i="37"/>
  <c r="AM47" i="40"/>
  <c r="AM41" i="38"/>
  <c r="AM41" i="41" s="1"/>
  <c r="AM52" i="37"/>
  <c r="AM52" i="40"/>
  <c r="AM46" i="38"/>
  <c r="AM46" i="41" s="1"/>
  <c r="AM44" i="37"/>
  <c r="AM44" i="40"/>
  <c r="AM38" i="38"/>
  <c r="AM38" i="41" s="1"/>
  <c r="AM49" i="37"/>
  <c r="AM49" i="40"/>
  <c r="AM43" i="38"/>
  <c r="AM43" i="41" s="1"/>
  <c r="AM50" i="37"/>
  <c r="AM50" i="40"/>
  <c r="AM44" i="38"/>
  <c r="AM44" i="41" s="1"/>
  <c r="AM43" i="37"/>
  <c r="AM43" i="40"/>
  <c r="AM37" i="38"/>
  <c r="AM37" i="41" s="1"/>
  <c r="AM48" i="37"/>
  <c r="AM48" i="40"/>
  <c r="AM42" i="38"/>
  <c r="AM42" i="41" s="1"/>
  <c r="AB33" i="39"/>
  <c r="F59"/>
  <c r="AL54"/>
  <c r="AL34" i="38"/>
  <c r="AL34" i="41" s="1"/>
  <c r="AB14" i="38"/>
  <c r="AB14" i="41" s="1"/>
  <c r="D240" i="35"/>
  <c r="F57" i="20"/>
  <c r="F15" i="39" l="1"/>
  <c r="F15" i="41"/>
  <c r="AM42" i="39"/>
  <c r="F42" i="38"/>
  <c r="F42" i="41" s="1"/>
  <c r="AM44" i="39"/>
  <c r="F44" i="38"/>
  <c r="F44" i="41" s="1"/>
  <c r="AM38" i="39"/>
  <c r="F38" i="38"/>
  <c r="F38" i="41" s="1"/>
  <c r="AM41" i="39"/>
  <c r="F41" i="38"/>
  <c r="F41" i="41" s="1"/>
  <c r="AM48" i="39"/>
  <c r="F48" i="38"/>
  <c r="F48" i="41" s="1"/>
  <c r="AM45" i="39"/>
  <c r="F45" i="38"/>
  <c r="F45" i="41" s="1"/>
  <c r="AM37" i="39"/>
  <c r="F37" i="38"/>
  <c r="F37" i="41" s="1"/>
  <c r="AM43" i="39"/>
  <c r="F43" i="38"/>
  <c r="F43" i="41" s="1"/>
  <c r="AM46" i="39"/>
  <c r="F46" i="38"/>
  <c r="F46" i="41" s="1"/>
  <c r="AM39" i="39"/>
  <c r="F39" i="38"/>
  <c r="F39" i="41" s="1"/>
  <c r="AM36" i="39"/>
  <c r="AM35" i="38"/>
  <c r="AM35" i="41" s="1"/>
  <c r="F36" i="38"/>
  <c r="F36" i="41" s="1"/>
  <c r="AM40" i="39"/>
  <c r="F40" i="38"/>
  <c r="F40" i="41" s="1"/>
  <c r="AB14" i="39"/>
  <c r="AL34"/>
  <c r="F57" i="37"/>
  <c r="F57" i="40"/>
  <c r="D263" i="35"/>
  <c r="F55" i="20"/>
  <c r="F36" i="39" l="1"/>
  <c r="F39"/>
  <c r="F43"/>
  <c r="F45"/>
  <c r="F41"/>
  <c r="F44"/>
  <c r="F40"/>
  <c r="AM35"/>
  <c r="AM34" i="38"/>
  <c r="AM34" i="41" s="1"/>
  <c r="F35" i="38"/>
  <c r="F35" i="41" s="1"/>
  <c r="F46" i="39"/>
  <c r="F37"/>
  <c r="F48"/>
  <c r="F38"/>
  <c r="F42"/>
  <c r="F55" i="37"/>
  <c r="F55" i="40"/>
  <c r="O54" i="38"/>
  <c r="O54" i="41" s="1"/>
  <c r="O40" i="37"/>
  <c r="O63" i="20"/>
  <c r="F62"/>
  <c r="F35" i="39" l="1"/>
  <c r="AM34"/>
  <c r="O54"/>
  <c r="F62" i="37"/>
  <c r="F62" i="40"/>
  <c r="O63" i="37"/>
  <c r="O63" i="40"/>
  <c r="O34" i="38"/>
  <c r="O34" i="41" s="1"/>
  <c r="N54" i="38"/>
  <c r="N54" i="41" s="1"/>
  <c r="C5" i="3"/>
  <c r="M5" s="1"/>
  <c r="M7" s="1"/>
  <c r="C9"/>
  <c r="N9" i="17"/>
  <c r="O9"/>
  <c r="P9"/>
  <c r="N54" i="39" l="1"/>
  <c r="O34"/>
  <c r="N34" i="38"/>
  <c r="N34" i="41" s="1"/>
  <c r="Q9" i="17"/>
  <c r="C22" i="3"/>
  <c r="D5" s="1"/>
  <c r="N34" i="39" l="1"/>
  <c r="N33" i="38"/>
  <c r="N33" i="41" s="1"/>
  <c r="D18" i="3"/>
  <c r="D9"/>
  <c r="E247" i="35"/>
  <c r="E248"/>
  <c r="E250"/>
  <c r="E254"/>
  <c r="E243"/>
  <c r="E246"/>
  <c r="E252"/>
  <c r="E245"/>
  <c r="E251"/>
  <c r="E249"/>
  <c r="E253"/>
  <c r="E244"/>
  <c r="E242"/>
  <c r="P63" i="20"/>
  <c r="N33" i="39" l="1"/>
  <c r="P63" i="37"/>
  <c r="P63" i="40"/>
  <c r="N14" i="38"/>
  <c r="N14" i="41" s="1"/>
  <c r="N44" i="20"/>
  <c r="N51"/>
  <c r="N43"/>
  <c r="N53"/>
  <c r="N54"/>
  <c r="N49"/>
  <c r="N52"/>
  <c r="N41"/>
  <c r="F57" i="38"/>
  <c r="F57" i="41" s="1"/>
  <c r="N46" i="20"/>
  <c r="N50"/>
  <c r="E263" i="35"/>
  <c r="N40" i="20"/>
  <c r="N40" i="40" s="1"/>
  <c r="F57" i="39" l="1"/>
  <c r="N14"/>
  <c r="N54" i="37"/>
  <c r="N54" i="40"/>
  <c r="N44" i="37"/>
  <c r="N44" i="40"/>
  <c r="N41" i="37"/>
  <c r="N41" i="40"/>
  <c r="N53" i="37"/>
  <c r="N53" i="40"/>
  <c r="N50" i="37"/>
  <c r="N50" i="40"/>
  <c r="N52" i="37"/>
  <c r="N52" i="40"/>
  <c r="N43" i="37"/>
  <c r="N43" i="40"/>
  <c r="N46" i="37"/>
  <c r="N46" i="40"/>
  <c r="N49" i="37"/>
  <c r="N49" i="40"/>
  <c r="N51" i="37"/>
  <c r="N51" i="40"/>
  <c r="F55" i="38"/>
  <c r="F55" i="41" s="1"/>
  <c r="F46" i="20"/>
  <c r="F52"/>
  <c r="N40" i="37"/>
  <c r="N63" i="20"/>
  <c r="F43"/>
  <c r="F53"/>
  <c r="F44"/>
  <c r="F50"/>
  <c r="N47"/>
  <c r="F51"/>
  <c r="F54"/>
  <c r="N42"/>
  <c r="N48"/>
  <c r="N48" i="40" s="1"/>
  <c r="N45" i="20"/>
  <c r="F49"/>
  <c r="F55" i="39" l="1"/>
  <c r="F51" i="37"/>
  <c r="F51" i="40"/>
  <c r="F52" i="37"/>
  <c r="F52" i="40"/>
  <c r="F43" i="37"/>
  <c r="F43" i="40"/>
  <c r="N42" i="37"/>
  <c r="N42" i="40"/>
  <c r="F50" i="37"/>
  <c r="F50" i="40"/>
  <c r="N63" i="37"/>
  <c r="N63" i="40"/>
  <c r="N45" i="37"/>
  <c r="N45" i="40"/>
  <c r="F53" i="37"/>
  <c r="F53" i="40"/>
  <c r="N47" i="37"/>
  <c r="N47" i="40"/>
  <c r="F46" i="37"/>
  <c r="F46" i="40"/>
  <c r="F49" i="37"/>
  <c r="F49" i="40"/>
  <c r="F54" i="37"/>
  <c r="F54" i="40"/>
  <c r="F44" i="37"/>
  <c r="F44" i="40"/>
  <c r="F47" i="20"/>
  <c r="F54" i="38"/>
  <c r="F54" i="41" s="1"/>
  <c r="F45" i="20"/>
  <c r="F42"/>
  <c r="N48" i="37"/>
  <c r="F48" i="20"/>
  <c r="G41"/>
  <c r="G41" i="40" s="1"/>
  <c r="H40" i="20"/>
  <c r="F54" i="39" l="1"/>
  <c r="F48" i="37"/>
  <c r="F48" i="40"/>
  <c r="F47" i="37"/>
  <c r="F47" i="40"/>
  <c r="H63" i="20"/>
  <c r="H63" i="40" s="1"/>
  <c r="H40"/>
  <c r="F42" i="37"/>
  <c r="F42" i="40"/>
  <c r="F45" i="37"/>
  <c r="F45" i="40"/>
  <c r="F34" i="38"/>
  <c r="F34" i="41" s="1"/>
  <c r="H40" i="37"/>
  <c r="F41" i="20"/>
  <c r="G41" i="37"/>
  <c r="G40" i="20"/>
  <c r="F40" s="1"/>
  <c r="H63" i="37" l="1"/>
  <c r="F34" i="39"/>
  <c r="G63" i="20"/>
  <c r="G63" i="40" s="1"/>
  <c r="G40"/>
  <c r="F41" i="37"/>
  <c r="F41" i="40"/>
  <c r="G40" i="37"/>
  <c r="G63" l="1"/>
  <c r="F40"/>
  <c r="F40" i="40"/>
  <c r="AL32" i="38"/>
  <c r="F35" i="20"/>
  <c r="AL36" i="37"/>
  <c r="AL32" i="39" l="1"/>
  <c r="AL32" i="41"/>
  <c r="F35" i="37"/>
  <c r="F35" i="40"/>
  <c r="F32" i="38"/>
  <c r="AL63" i="20"/>
  <c r="AL33" i="38"/>
  <c r="AL33" i="41" s="1"/>
  <c r="AL36" i="40"/>
  <c r="F36" i="20"/>
  <c r="F32" i="39" l="1"/>
  <c r="F32" i="41"/>
  <c r="F33" i="38"/>
  <c r="F33" i="41" s="1"/>
  <c r="AL33" i="39"/>
  <c r="AL14" i="38"/>
  <c r="AL14" i="41" s="1"/>
  <c r="F36" i="37"/>
  <c r="F36" i="40"/>
  <c r="AL63" i="37"/>
  <c r="AL63" i="40"/>
  <c r="F14" i="38" l="1"/>
  <c r="F14" i="41" s="1"/>
  <c r="AL14" i="39"/>
  <c r="F33"/>
  <c r="F14" l="1"/>
  <c r="AB37" i="40"/>
  <c r="AB37" i="37"/>
  <c r="F37" i="20"/>
  <c r="F37" i="40" s="1"/>
  <c r="AB63" i="20"/>
  <c r="AB63" i="40" s="1"/>
  <c r="F63" i="20" l="1"/>
  <c r="F63" i="40" s="1"/>
  <c r="AB63" i="37"/>
  <c r="F37"/>
  <c r="F63" l="1"/>
</calcChain>
</file>

<file path=xl/sharedStrings.xml><?xml version="1.0" encoding="utf-8"?>
<sst xmlns="http://schemas.openxmlformats.org/spreadsheetml/2006/main" count="3350" uniqueCount="785">
  <si>
    <t>Industria</t>
  </si>
  <si>
    <t>Transporti</t>
  </si>
  <si>
    <t>ktoe</t>
  </si>
  <si>
    <t>KWh</t>
  </si>
  <si>
    <t>1/2</t>
  </si>
  <si>
    <t>1/1</t>
  </si>
  <si>
    <t>6/6</t>
  </si>
  <si>
    <t>7/01</t>
  </si>
  <si>
    <t>7/02</t>
  </si>
  <si>
    <t>RH</t>
  </si>
  <si>
    <t>Tarifat sipas CCP-se</t>
  </si>
  <si>
    <t>Totali Industria</t>
  </si>
  <si>
    <t>Totali Komercialja</t>
  </si>
  <si>
    <t>Total</t>
  </si>
  <si>
    <t>Totali Amviseria</t>
  </si>
  <si>
    <t>Produkte nafte</t>
  </si>
  <si>
    <t>Biomasa</t>
  </si>
  <si>
    <t>Totali</t>
  </si>
  <si>
    <t>Energji elektrike</t>
  </si>
  <si>
    <t>Thëngjilli</t>
  </si>
  <si>
    <t>Energji solare</t>
  </si>
  <si>
    <t>Ngrohje e përfituar</t>
  </si>
  <si>
    <t>Bujqesia</t>
  </si>
  <si>
    <t>Sherbimet</t>
  </si>
  <si>
    <t>Amvisëria</t>
  </si>
  <si>
    <t>8/01</t>
  </si>
  <si>
    <t>%</t>
  </si>
  <si>
    <t>I+S</t>
  </si>
  <si>
    <t>I&gt;</t>
  </si>
  <si>
    <t>S&lt;</t>
  </si>
  <si>
    <t>Ընդամենը</t>
  </si>
  <si>
    <t>Ածուխ</t>
  </si>
  <si>
    <t>Միջուկային էներգիա</t>
  </si>
  <si>
    <t>Նավթամթերք</t>
  </si>
  <si>
    <t>Առաջնային արտադրություն</t>
  </si>
  <si>
    <t>Ներմուծում</t>
  </si>
  <si>
    <t>Արտահանում</t>
  </si>
  <si>
    <t>Կորուստներ բաշխման և հաղորդման ընթացքում</t>
  </si>
  <si>
    <t>Վերջնական սպառման համար հասանելի ծավալ</t>
  </si>
  <si>
    <t>Տնային տնտեսություններ</t>
  </si>
  <si>
    <t>Գյուղատնտեսություն</t>
  </si>
  <si>
    <t>Ծառայություններ</t>
  </si>
  <si>
    <t>Վիճակագրական շեղում</t>
  </si>
  <si>
    <t>Քիմիական արդյունաբերություն</t>
  </si>
  <si>
    <t>Այլ ոլորտներ</t>
  </si>
  <si>
    <t>Հողմային էներգիա</t>
  </si>
  <si>
    <t>Ջերմային էներգիա</t>
  </si>
  <si>
    <t>Էլեկտրական էներգիա</t>
  </si>
  <si>
    <t>Ջերմակայաններ</t>
  </si>
  <si>
    <t>Հիդրոկայաններ</t>
  </si>
  <si>
    <t>Արևային կայաններ</t>
  </si>
  <si>
    <t xml:space="preserve">Բնակչություն </t>
  </si>
  <si>
    <t xml:space="preserve">Էներգետիկա </t>
  </si>
  <si>
    <t xml:space="preserve">Արդյունաբերություն  </t>
  </si>
  <si>
    <t xml:space="preserve">Ավտոգազալիցքավորման ճնշակայաններ (ԱԳԼՃԿ) </t>
  </si>
  <si>
    <t xml:space="preserve">Բյուջետային կազմակերպություններ </t>
  </si>
  <si>
    <t xml:space="preserve">Այլ սպառողներ </t>
  </si>
  <si>
    <t xml:space="preserve">Վթարային կորուստներ </t>
  </si>
  <si>
    <t xml:space="preserve">Տեխնոլոգիական անխուսափելի կորուստներ գազատարներում </t>
  </si>
  <si>
    <t xml:space="preserve">Ռուսաստանի Դաշնությունից </t>
  </si>
  <si>
    <t xml:space="preserve">ԻԻՀ-ից </t>
  </si>
  <si>
    <t xml:space="preserve">Գազի ծախսը սեփական կարիքների համար փոխադրման համակարգում </t>
  </si>
  <si>
    <t xml:space="preserve">Մղվել է գազատարներ և գազի ստորգետնյա պահեստ և կայան (ԳՍՊԿ) </t>
  </si>
  <si>
    <t xml:space="preserve">Փոխադրված գազի ծավալը </t>
  </si>
  <si>
    <t xml:space="preserve">Բաշխման համակարգ </t>
  </si>
  <si>
    <t xml:space="preserve">Գազի ծախսը սեփական կարիքների համար բաշխման համակարգում </t>
  </si>
  <si>
    <t xml:space="preserve">Վերականգնված գազ </t>
  </si>
  <si>
    <t xml:space="preserve">Գազի կորուստները բաշխման համակարգում </t>
  </si>
  <si>
    <t xml:space="preserve">Այլ սպառողներ  </t>
  </si>
  <si>
    <t xml:space="preserve">Բնական գազի միջին ջերմարարությունը (կկալ/խմ) </t>
  </si>
  <si>
    <t>Բաշխման համակարգում իրացված գազի ծավալը</t>
  </si>
  <si>
    <t>Ներկրված գազի քանակը</t>
  </si>
  <si>
    <t>Աղբյուր՝</t>
  </si>
  <si>
    <t>Կայք՝</t>
  </si>
  <si>
    <t>Գազի կորուստները փոխադրման համակարգում</t>
  </si>
  <si>
    <t>Դեպի վեր</t>
  </si>
  <si>
    <t>Դեպի սկիզբ</t>
  </si>
  <si>
    <t>Մուտք 4. Ածուխ</t>
  </si>
  <si>
    <t>Մուտք 5. Փայտ և այլ բիովառելիք</t>
  </si>
  <si>
    <t>Էներգետիկ հաշվեկշիռ, ՏՋ</t>
  </si>
  <si>
    <t>Էներգետիկ հաշվեկշիռ, կտ ն.հ.</t>
  </si>
  <si>
    <t>Հիդրոէներգիա</t>
  </si>
  <si>
    <t xml:space="preserve"> Հ/հ </t>
  </si>
  <si>
    <t>Էլեկտրաէներգիայի արտադրություն</t>
  </si>
  <si>
    <t xml:space="preserve">«ՀԱԷԿ» ՓԲԸ </t>
  </si>
  <si>
    <t xml:space="preserve">«Գազպրոմ Արմենիա» ՓԲԸ-ի շոգեգազային ցիկլով էլեկտրական էներգիա արտադրող «Հրազդան-5» կայան </t>
  </si>
  <si>
    <t xml:space="preserve">«Երևանի ՋԷԿ» ՓԲԸ (շոգեգազ. ցիկլով աշխ. էներգաբլոկ) </t>
  </si>
  <si>
    <t xml:space="preserve">«Միջազգային էներգետիկ կորպորացիա» ՓԲԸ </t>
  </si>
  <si>
    <t xml:space="preserve">«Որոտանի ՀԷԿՀ» ՓԲԸ </t>
  </si>
  <si>
    <t xml:space="preserve">«Քոնթուր Գլոբալ Հիդրո Կասկադ» ՓԲԸ </t>
  </si>
  <si>
    <t xml:space="preserve">«Լուս աստղ» ՍՊԸ </t>
  </si>
  <si>
    <t xml:space="preserve">Էլեկտրական և ջերմային էներգիայի համակցված արտադրության կայաններ (կոգեներացիա) </t>
  </si>
  <si>
    <t xml:space="preserve">Վերականգնվող էներգետիկ ռեսուրսների օգտագործմամբ արտադրող կայաններ (մինչև 30 ՄՎտ) </t>
  </si>
  <si>
    <t>Արտադրող կայանների սեփական կարիքներ</t>
  </si>
  <si>
    <t xml:space="preserve">Արտադրող կայաններից էլեկտրական էներգիայի օգտակար առաքում (1-2) </t>
  </si>
  <si>
    <t>3.9.1</t>
  </si>
  <si>
    <t xml:space="preserve">«Եր. Մ.Հ. անվ. Պետ. բժշկ. համալսարան» հիմնադրամ </t>
  </si>
  <si>
    <t>3.9.2</t>
  </si>
  <si>
    <t xml:space="preserve">«ՀայՌուսկոգեներացիա» ՓԲԸ </t>
  </si>
  <si>
    <t xml:space="preserve">Վերականգնվող էներգետիկ ռեսուրսների օգտագործմամբ արտադրող կայաններ (մինչև 10 ՄՎտ) </t>
  </si>
  <si>
    <t xml:space="preserve">«Բարձրավոլտ էլեկտրացանցեր» ՓԲԸ Լոռի-1 հողմային էլ.կայան </t>
  </si>
  <si>
    <t xml:space="preserve">«Արաց» ՍՊԸ (Քաջարան) հողմային էլեկտրակայան </t>
  </si>
  <si>
    <t xml:space="preserve">«Լուս. Բիոգազ Փլանտ» ՓԲԸ </t>
  </si>
  <si>
    <t xml:space="preserve">Փոքր ՀԷԿ-եր </t>
  </si>
  <si>
    <t>2014
մլն կՎտժ</t>
  </si>
  <si>
    <t xml:space="preserve"> Արտադրված և առաքված էլեկտրաէներգիա</t>
  </si>
  <si>
    <t>2015
մլն կՎտժ</t>
  </si>
  <si>
    <t xml:space="preserve"> 3.10.4</t>
  </si>
  <si>
    <t xml:space="preserve"> 3.10.3</t>
  </si>
  <si>
    <t xml:space="preserve"> 3.10.2</t>
  </si>
  <si>
    <t xml:space="preserve"> 3.10.1</t>
  </si>
  <si>
    <t>ՋԷԿ</t>
  </si>
  <si>
    <t>ՀԷԿ</t>
  </si>
  <si>
    <t>ՀԱԷԿ</t>
  </si>
  <si>
    <t>Այլ աղբյուրներ</t>
  </si>
  <si>
    <t>Ջերմային էներգիա, հազ.ԳՋ</t>
  </si>
  <si>
    <t>Հղում՝</t>
  </si>
  <si>
    <t>Էլեկտրաէներգիա, ընդամենը, մլն. կՎտժ</t>
  </si>
  <si>
    <t>Մուտք 6. Վերկանագնվող էներգակիրներ (էներգետիկ ռեսուրսներ)</t>
  </si>
  <si>
    <t>Մուտք 2. Գազ</t>
  </si>
  <si>
    <t>Վերցվել է գազատարներից և գազի ստորգետնյա պահեստ և կայանից (ԳՍՊԿ-ից)</t>
  </si>
  <si>
    <t>Մուտք 1. Էլեկտրաէներգիա, ջերմային և ատոմային էներգիա</t>
  </si>
  <si>
    <t>Ատոմակայան (ՏՋ)</t>
  </si>
  <si>
    <t>ԱՏԳԱԱ կոդ</t>
  </si>
  <si>
    <t>Peat</t>
  </si>
  <si>
    <t xml:space="preserve">Անտրացիտ, փոշեկերպ կամ ոչ փոշեկերպ, բայց ոչ ագլոմերացված </t>
  </si>
  <si>
    <t>Այլ ածուխ, փոշեկերպ կամ ոչ փոշեկերպ, բայց ոչ ագլոմերացված</t>
  </si>
  <si>
    <t>Տորֆ (ներառյալ տորֆային փշրանքները)՝ ալգոմերացված կամ ոչ ալգոմերացված</t>
  </si>
  <si>
    <t>Կոքս և կիսակոքս՝ քարածխից, լիգնիտից կամ տորֆից՝ ալգոմերացված կամ ոչ ալգոմերացված. ածուխ թորանոթային՝ կոքս և կիսակոքս՝ քարածխից</t>
  </si>
  <si>
    <t>Նավթալին, յուղեր և քարածխային ձյութի բարձր ջերմային թորման այլ նյութեր</t>
  </si>
  <si>
    <t>Այլ, յուղեր և քարածխային ձյութի բարձր ջերմային թորման այլ նյութեր.</t>
  </si>
  <si>
    <t>Այլ նավթային վազելին</t>
  </si>
  <si>
    <t>Անվանում</t>
  </si>
  <si>
    <t xml:space="preserve">Բիտումային աճուխ, փոշեկերպ կամ ոչ փոշեկերպ, բայց ոչ ագլոմերացված </t>
  </si>
  <si>
    <t>Standard International Energy Product Classification (SIEC)</t>
  </si>
  <si>
    <t>տոննա</t>
  </si>
  <si>
    <t>Համախառն ներքին սպառում</t>
  </si>
  <si>
    <t>Համակցված արտադրության կայաններ (կոգեներացիա)</t>
  </si>
  <si>
    <t>Այլ</t>
  </si>
  <si>
    <t>Հ/հ</t>
  </si>
  <si>
    <t>Ոչ էներգետիկ նպատակներով վերջնական սպառում</t>
  </si>
  <si>
    <t>Էներգետիկ նպատակներով վերջնական սպառում</t>
  </si>
  <si>
    <t>Երկրաջերմային էներգիա</t>
  </si>
  <si>
    <t>Ջերմակայաններ (կոնդենսացիոն)</t>
  </si>
  <si>
    <t>ՏՋ-ի անցման միավորներ</t>
  </si>
  <si>
    <t>ՏՋ</t>
  </si>
  <si>
    <t>1 մլն կՎտժ</t>
  </si>
  <si>
    <t>1 մլն խմ</t>
  </si>
  <si>
    <t>Բնական գազ</t>
  </si>
  <si>
    <t>ՌԴ բնական գազ</t>
  </si>
  <si>
    <t>ԻԻՀ բնական գազ</t>
  </si>
  <si>
    <t>Բնական գազ (կշռված միջին)</t>
  </si>
  <si>
    <t>1 մլն խմ (ստանդարտ)</t>
  </si>
  <si>
    <t>1 կկալ</t>
  </si>
  <si>
    <t>Էներգիա</t>
  </si>
  <si>
    <t>Էներգիայի միավորների վերահաշվարկի գործակիցները</t>
  </si>
  <si>
    <t>1 տոննա</t>
  </si>
  <si>
    <t>Չափի միավոր</t>
  </si>
  <si>
    <t>Գյուղատնտեսական մշակաբույսերի վար և ցանք կատարելու նպատակով, այդ թվում</t>
  </si>
  <si>
    <t>Վար</t>
  </si>
  <si>
    <t>Չիզելում</t>
  </si>
  <si>
    <t>Տափանում</t>
  </si>
  <si>
    <t>Ցանք</t>
  </si>
  <si>
    <t>Ակոսավորում</t>
  </si>
  <si>
    <t>Գյուղատնտեսական մշակաբույսերի բերքահավաքի վրա</t>
  </si>
  <si>
    <t>Աղբյուրը՝ ՀՀ ԱՎԾ, ՀՀ գյուղատնտեսության նախարարության փորձագիտական գնահատական</t>
  </si>
  <si>
    <t>Ցանքային  տարածություն, հեկտար</t>
  </si>
  <si>
    <t>Ընդհանուր բերքահավաքի տարածություն, հեկտար</t>
  </si>
  <si>
    <t>7.1.1</t>
  </si>
  <si>
    <t>7.1.2</t>
  </si>
  <si>
    <t>7.2.1</t>
  </si>
  <si>
    <t>7.2.1.1</t>
  </si>
  <si>
    <t>7.2.1.2</t>
  </si>
  <si>
    <t>7.2.1.3</t>
  </si>
  <si>
    <t>7.2.1.4</t>
  </si>
  <si>
    <t>7.2.2</t>
  </si>
  <si>
    <t>7.2.2.1</t>
  </si>
  <si>
    <t>7.2.2.2</t>
  </si>
  <si>
    <t>7.2.3</t>
  </si>
  <si>
    <t>7.2.4</t>
  </si>
  <si>
    <t>7.2.5</t>
  </si>
  <si>
    <t xml:space="preserve"> </t>
  </si>
  <si>
    <t>Արեգակնային ջրատաքացում</t>
  </si>
  <si>
    <t>Արևային ՖՎ</t>
  </si>
  <si>
    <t>մլն. կՎտժ</t>
  </si>
  <si>
    <t>Պահեստում փոփոխություններ</t>
  </si>
  <si>
    <t>Փոխակերպում-մուտքեր</t>
  </si>
  <si>
    <t>Փոխակերպում-արդյունք</t>
  </si>
  <si>
    <t>Ատոմային կայաններ</t>
  </si>
  <si>
    <t>Փոխանակում և փոխանցում, վերադարձ</t>
  </si>
  <si>
    <t>Հիդրոկայաններ (Մեծ)</t>
  </si>
  <si>
    <t>Փոքր հիդրոկայաններ</t>
  </si>
  <si>
    <t>Հողմային կայաններ</t>
  </si>
  <si>
    <t>Սպառում էներգետիկայի ոլորտում (սեփական կարիքների համար)</t>
  </si>
  <si>
    <t>Արդյունաբերության ոլորտ</t>
  </si>
  <si>
    <t>Տրանսպորտի ոլորտ</t>
  </si>
  <si>
    <t>Հաշվետվական ձև 2-1. Տեղեկանք գազամատակարարման համակարգի հիմնական ցուցանիշների վերաբերյալ</t>
  </si>
  <si>
    <t>No</t>
  </si>
  <si>
    <r>
      <rPr>
        <b/>
        <sz val="9"/>
        <rFont val="Arial"/>
        <family val="2"/>
      </rPr>
      <t>Anthracite</t>
    </r>
    <r>
      <rPr>
        <sz val="9"/>
        <rFont val="Arial"/>
        <family val="2"/>
      </rPr>
      <t>, Hard coal</t>
    </r>
  </si>
  <si>
    <r>
      <rPr>
        <b/>
        <sz val="9"/>
        <rFont val="Arial"/>
        <family val="2"/>
      </rPr>
      <t>Coking coal,</t>
    </r>
    <r>
      <rPr>
        <sz val="9"/>
        <rFont val="Arial"/>
        <family val="2"/>
      </rPr>
      <t xml:space="preserve"> Bituminous coal, Hard coal</t>
    </r>
  </si>
  <si>
    <t>Այլ կայաններ</t>
  </si>
  <si>
    <t xml:space="preserve"> 1.10.1</t>
  </si>
  <si>
    <t xml:space="preserve"> 1.10.2</t>
  </si>
  <si>
    <t xml:space="preserve"> 1.10.3</t>
  </si>
  <si>
    <t xml:space="preserve"> 1.10.4</t>
  </si>
  <si>
    <t>1 կտ ն.հ.</t>
  </si>
  <si>
    <r>
      <rPr>
        <b/>
        <sz val="9"/>
        <rFont val="GHEA Grapalat"/>
        <family val="3"/>
      </rPr>
      <t>Անտրացիտ</t>
    </r>
    <r>
      <rPr>
        <sz val="9"/>
        <rFont val="GHEA Grapalat"/>
        <family val="3"/>
      </rPr>
      <t xml:space="preserve">, փոշեկերպ կամ ոչ փոշեկերպ, բայց ոչ ագլոմերացված </t>
    </r>
  </si>
  <si>
    <r>
      <rPr>
        <b/>
        <sz val="9"/>
        <rFont val="GHEA Grapalat"/>
        <family val="3"/>
      </rPr>
      <t>Այլ ածուխ</t>
    </r>
    <r>
      <rPr>
        <sz val="9"/>
        <rFont val="GHEA Grapalat"/>
        <family val="3"/>
      </rPr>
      <t>, փոշեկերպ կամ ոչ փոշեկերպ, բայց ոչ ագլոմերացված</t>
    </r>
  </si>
  <si>
    <r>
      <rPr>
        <b/>
        <sz val="9"/>
        <rFont val="GHEA Grapalat"/>
        <family val="3"/>
      </rPr>
      <t>Տորֆ</t>
    </r>
    <r>
      <rPr>
        <sz val="9"/>
        <rFont val="GHEA Grapalat"/>
        <family val="3"/>
      </rPr>
      <t xml:space="preserve"> (ներառյալ տորֆային փշրանքները)՝ ալգոմերացված կամ ոչ ալգոմերացված</t>
    </r>
  </si>
  <si>
    <t>2015թ</t>
  </si>
  <si>
    <t>Արտաքին տնտեսական գործունեության ապրանքային անվանացանկ (ԱՏԳԱԱ)</t>
  </si>
  <si>
    <t>2014թ</t>
  </si>
  <si>
    <t>Հաշվետվական ձև 4-1. Ածխի արտահանման և ներմուծման ցուցանիշները (տոննա)</t>
  </si>
  <si>
    <t>10.2.1</t>
  </si>
  <si>
    <t>10.2.2</t>
  </si>
  <si>
    <t>Խողովակաշարային</t>
  </si>
  <si>
    <t>Չափի միավորներ</t>
  </si>
  <si>
    <t>Արեգակնային ջրատաքացում, առաջնային արտադրություն, ՏՋ</t>
  </si>
  <si>
    <t>Տարեկան միջին արդյունավետության գործակիցը</t>
  </si>
  <si>
    <t>Արեգակնային ջրատաքացում, առաջնային արտադրություն, մլն կՎտժ</t>
  </si>
  <si>
    <t xml:space="preserve">http://r2e2.am/wp-content/uploads/2014/12/Solar_Water_Heating.pdf </t>
  </si>
  <si>
    <t>Հորիզոնական մակերևույթի վրա արևային էներգիայի հոսքի միջին տարեկան արժեքն ընդունված է 1720 կՎտժ/մ2</t>
  </si>
  <si>
    <t>Փայտածուխ</t>
  </si>
  <si>
    <t>440110+440122</t>
  </si>
  <si>
    <t>Փայտանյութ, վառելափայտ</t>
  </si>
  <si>
    <t>230400+230630</t>
  </si>
  <si>
    <t>Հաշվետվական ձև 5-1. Փայտի (կարծր բիովառելիքի) արտահանման և ներմուծման ցուցանիշները (տոննա)</t>
  </si>
  <si>
    <t>Հեղուկ բիովառելիք</t>
  </si>
  <si>
    <t>Հաշվետվական ձև 3-1. Վառելիքի արտահանման և ներմուծման ցուցանիշները (տոննա)</t>
  </si>
  <si>
    <t>Liquefied petroleum gases (LPG), Oil products</t>
  </si>
  <si>
    <t>Պրոպան, հեղուկացված</t>
  </si>
  <si>
    <t>Բուտաններ, հեղուկացված</t>
  </si>
  <si>
    <t>Այլ, հեղուկացված գազ</t>
  </si>
  <si>
    <t>271012 (նախկինում 271011)</t>
  </si>
  <si>
    <t>Պարաֆին՝ յուղերի 0,75 % զանգվածային բաժնից
պակաս պարունակությամբ՝</t>
  </si>
  <si>
    <t>Paraffin waxes, Oil products</t>
  </si>
  <si>
    <t>Նավթային բիտում</t>
  </si>
  <si>
    <t>Bitumen, Oil products</t>
  </si>
  <si>
    <t>Նավթային վազելին</t>
  </si>
  <si>
    <t>Other oil products n.e.c., Oil products</t>
  </si>
  <si>
    <t>Բիտումային ապարներից ստացված նավթի կամ նավթամթերքներիի վերամշակման արդյունքում ստացված այլ մնացորդներ.</t>
  </si>
  <si>
    <t>271210+271390+270740</t>
  </si>
  <si>
    <t>Փայտ և այլ բիովառելիք</t>
  </si>
  <si>
    <t>Պրոպան, բուտաններ հեղուկացված</t>
  </si>
  <si>
    <t>Kerosenes, Gas oil / diesel oil and Heavy gas oil, Lubricants, Oil products</t>
  </si>
  <si>
    <t>Ճանապարհային տրանսպորտ</t>
  </si>
  <si>
    <t>Ավիացիա</t>
  </si>
  <si>
    <t>7.2.2.3</t>
  </si>
  <si>
    <t>Naphtha, Gasolines (Aviation gasoline, Motor gasoline, Gasoline-type jet fuel), White spirit and special boiling point industrial spirits, Oil products</t>
  </si>
  <si>
    <t>Հատուկ բենզիններ, ուայթ-սպիրիտ</t>
  </si>
  <si>
    <t>Հատուկ բենզիններ, այլ</t>
  </si>
  <si>
    <t>տ</t>
  </si>
  <si>
    <t>Շարժիչային բենզիններ. 0,013 գ/լ-ից ոչ ավելի. օկտանային թվով 95 կամ ավելի, բայց 98-ից պակաս (ըստ հետազոտման մեթոդի)</t>
  </si>
  <si>
    <t>Շարժիչային բենզիններ. 0,013 գ/լ-ից ոչ ավելի. օկտանային թվով 98 կամ ավելի (ըստ հետազոտման մեթոդի)</t>
  </si>
  <si>
    <t>Շարժիչային բենզիններ. 0,013 գ/լ-ից ոչ ավելի. օկտանային թվով 95-ից պակաս (ըստ հետազոտման մեթոդի)</t>
  </si>
  <si>
    <t>Ցուցանիշներ</t>
  </si>
  <si>
    <t>Աղբյուր</t>
  </si>
  <si>
    <t>Միջին թորվածքներ. կերոսին. այլ</t>
  </si>
  <si>
    <t>Ծանր թորվածքներ. գազայուղեր. ծծմբի 0,05 % զանգվածային բաժնից ոչ ավելի պարունակությամբ</t>
  </si>
  <si>
    <t>Նավթ և նավթամթերք՝ Թեթև թորվածքներ և արգասիքներ (նավթամթերք, որոնց 90 % ծավալային բաժինը կամ ավելին (ներառյալ կորուստները) թորվում է մինչև 210 °С ջերմաստիճանում (ASTM D 86 մեթոդով))</t>
  </si>
  <si>
    <t>Նավթ և նավթամթերք՝ Այլ թորվածքներ և արգասիքներ</t>
  </si>
  <si>
    <t>Նավթալին, յուղեր և քարածխային ձյութի բարձր ջերմային թորման այլ նյութեր. նույնանման նյութեր, որոնց մեջ բուրավետ բաղադրիչների զանգվածը գերազանցում է ոչ բուրավետների զանգվածը.</t>
  </si>
  <si>
    <t xml:space="preserve">Նավթային վազելին, բիտումային ապարներից մնացորդներ, Նավթալին, յուղեր և քարածխային ձյութի բարձր ջերմային թորման այլ նյութեր. </t>
  </si>
  <si>
    <t xml:space="preserve">Ընդամենը, Թեթև թորվածքներ և նյութեր (նավթ և նավթամթերք (բացառությամբ հում նավթի ու նավթամթերքի)) </t>
  </si>
  <si>
    <t xml:space="preserve">Ընդամենը, Այլ (նավթ և նավթամթերք (բացառությամբ հում նավթի ու նավթամթերքի)) </t>
  </si>
  <si>
    <t>Կոպտոն և այլ կոշտ մնացորդներ</t>
  </si>
  <si>
    <r>
      <t xml:space="preserve">Միջին թորվածքներ. կերոսին. բենզինային վառելիք </t>
    </r>
    <r>
      <rPr>
        <b/>
        <sz val="9"/>
        <color theme="1"/>
        <rFont val="GHEA Grapalat"/>
        <family val="3"/>
      </rPr>
      <t>ռեակտիվ շարժիչների համար</t>
    </r>
    <r>
      <rPr>
        <sz val="9"/>
        <color theme="1"/>
        <rFont val="GHEA Grapalat"/>
        <family val="3"/>
      </rPr>
      <t>. Վառելիք ռեակտիվ շարժիչների համար</t>
    </r>
  </si>
  <si>
    <r>
      <t xml:space="preserve">Միջին թորվածքներ. կերոսին. բենզինային վառելիք </t>
    </r>
    <r>
      <rPr>
        <b/>
        <sz val="9"/>
        <color theme="1"/>
        <rFont val="GHEA Grapalat"/>
        <family val="3"/>
      </rPr>
      <t>ռեակտիվ շարժիչների համար</t>
    </r>
    <r>
      <rPr>
        <sz val="9"/>
        <color theme="1"/>
        <rFont val="GHEA Grapalat"/>
        <family val="3"/>
      </rPr>
      <t>. այլ</t>
    </r>
  </si>
  <si>
    <r>
      <t xml:space="preserve">Ծանր թորվածքներ. հեղուկ վառելիքներ. այլ նպատակների համար. </t>
    </r>
    <r>
      <rPr>
        <b/>
        <sz val="9"/>
        <color theme="1"/>
        <rFont val="GHEA Grapalat"/>
        <family val="3"/>
      </rPr>
      <t>շարժիչային յուղեր, կոմպրեսորային քսայուղ, տուրբինային քսայուղ</t>
    </r>
  </si>
  <si>
    <r>
      <t xml:space="preserve">Ծանր թորվածքներ. հեղուկ վառելիքներ. հեղուկներ </t>
    </r>
    <r>
      <rPr>
        <b/>
        <sz val="9"/>
        <color theme="1"/>
        <rFont val="GHEA Grapalat"/>
        <family val="3"/>
      </rPr>
      <t xml:space="preserve">հիդրավլիկական </t>
    </r>
    <r>
      <rPr>
        <sz val="9"/>
        <color theme="1"/>
        <rFont val="GHEA Grapalat"/>
        <family val="3"/>
      </rPr>
      <t>նպատակների համար</t>
    </r>
  </si>
  <si>
    <r>
      <t xml:space="preserve">Ծանր թորվածքներ. հեղուկ վառելիքներ. այլ նպատակների համար. </t>
    </r>
    <r>
      <rPr>
        <b/>
        <sz val="9"/>
        <color theme="1"/>
        <rFont val="GHEA Grapalat"/>
        <family val="3"/>
      </rPr>
      <t>սպիտակ յուղեր, վազելինային յուղ</t>
    </r>
  </si>
  <si>
    <r>
      <t xml:space="preserve">Ծանր թորվածքներ. հեղուկ վառելիքներ. այլ նպատակների համար. </t>
    </r>
    <r>
      <rPr>
        <b/>
        <sz val="9"/>
        <color theme="1"/>
        <rFont val="GHEA Grapalat"/>
        <family val="3"/>
      </rPr>
      <t>յուղ ատամնավոր անիվների համար և յուղ ատամնավոր փոխանցիչների համար</t>
    </r>
  </si>
  <si>
    <r>
      <t xml:space="preserve">Ծանր թորվածքներ. հեղուկ վառելիքներ. այլ նպատակների համար. </t>
    </r>
    <r>
      <rPr>
        <b/>
        <sz val="9"/>
        <color theme="1"/>
        <rFont val="GHEA Grapalat"/>
        <family val="3"/>
      </rPr>
      <t>բաղադրություններ մետաղների մշակման համար, յուղեր կաղապարներին քսելու համար, հակաքայքայիչ յուղեր</t>
    </r>
  </si>
  <si>
    <r>
      <t xml:space="preserve">Ծանր թորվածքներ. հեղուկ վառելիքներ. այլ նպատակների համար. </t>
    </r>
    <r>
      <rPr>
        <b/>
        <sz val="9"/>
        <color theme="1"/>
        <rFont val="GHEA Grapalat"/>
        <family val="3"/>
      </rPr>
      <t>էլեկտրական մեկուսիչ յուղեր</t>
    </r>
  </si>
  <si>
    <r>
      <t xml:space="preserve">Ծանր թորվածքներ. հեղուկ վառելիքներ. այլ նպատակների համար. </t>
    </r>
    <r>
      <rPr>
        <b/>
        <sz val="9"/>
        <color theme="1"/>
        <rFont val="GHEA Grapalat"/>
        <family val="3"/>
      </rPr>
      <t>այլ քսայուղեր և այլ յուղեր</t>
    </r>
  </si>
  <si>
    <t>Առավելագույն ծախս, լիտր</t>
  </si>
  <si>
    <t>Նվազագույն ծախս, լիտր</t>
  </si>
  <si>
    <t>Դիզելային վառելիքի ծախս, տոննա
(Խտություն, t=30, 0.833 տ/մ3, 1լ=0.001 մ3)</t>
  </si>
  <si>
    <t>Կարտոֆիլ</t>
  </si>
  <si>
    <t>Տեխնիկական մշակաբույսեր</t>
  </si>
  <si>
    <t>Հացահատիկային և հատիկաընդեղենային մշակաբույսեր</t>
  </si>
  <si>
    <t>Կաղամբ</t>
  </si>
  <si>
    <t>Սերմադաշտեր</t>
  </si>
  <si>
    <t>Այլ բանջարեղեն</t>
  </si>
  <si>
    <t>Կանաչ լոբի</t>
  </si>
  <si>
    <t>Կանաչ ոլոռ</t>
  </si>
  <si>
    <t>Սխտոր</t>
  </si>
  <si>
    <t>Սոխ</t>
  </si>
  <si>
    <t>Գազար</t>
  </si>
  <si>
    <t>Վարունգ</t>
  </si>
  <si>
    <t>Լոլիկ</t>
  </si>
  <si>
    <t>Սմբուկ</t>
  </si>
  <si>
    <t>Տաքդեղ</t>
  </si>
  <si>
    <t>Սեղանի ճակնդեղ</t>
  </si>
  <si>
    <t>Բոստանային մշակաբույսեր</t>
  </si>
  <si>
    <t>Եգիպտացորեն սիլոսի, կանաչ կերի և սենաժի համար</t>
  </si>
  <si>
    <t>Սիլոսային մշակաբույսեր  (առանց եգիպտացորենի)</t>
  </si>
  <si>
    <t>Միամյա խոտեր</t>
  </si>
  <si>
    <t>Բազմամյա խոտերի ընթացիկ տարվա ցանք</t>
  </si>
  <si>
    <t>Բազմամյա խոտերի անցյալ տարիների ցանք</t>
  </si>
  <si>
    <t>Ծաղիկ, ընդամենը (դաշտերի հողերում, ջերմոցներում և ջերմատներում) բոլոր տնտեսություններում, ըստ մարզերի և Երևան քաղաքի</t>
  </si>
  <si>
    <t>7.2.2.4</t>
  </si>
  <si>
    <t>7.2.2.5</t>
  </si>
  <si>
    <t>Այլ (տրանսպորտ)</t>
  </si>
  <si>
    <r>
      <t xml:space="preserve">Շարժիչային բենզիններ. բենզինային վառելիք </t>
    </r>
    <r>
      <rPr>
        <b/>
        <sz val="9"/>
        <color theme="1"/>
        <rFont val="GHEA Grapalat"/>
        <family val="3"/>
      </rPr>
      <t>ռեակտիվ շարժիչների համար</t>
    </r>
    <r>
      <rPr>
        <sz val="9"/>
        <color theme="1"/>
        <rFont val="GHEA Grapalat"/>
        <family val="3"/>
      </rPr>
      <t>, այլ թեթև թորվածքներ.</t>
    </r>
  </si>
  <si>
    <t>Ծանր թորվածքներ. գազայուղեր. ծծմբի 0,2 % զանգվածային բաժնից ավելի պարունակությամբ</t>
  </si>
  <si>
    <r>
      <rPr>
        <sz val="9"/>
        <color theme="1"/>
        <rFont val="GHEA Grapalat"/>
        <family val="3"/>
      </rPr>
      <t>Ծծմբի 1 % զանգվածային բաժնից ավելի, բայց 2 % զանգվածային բաժնից ոչ ավելի պարունակությամբ՝</t>
    </r>
    <r>
      <rPr>
        <b/>
        <sz val="9"/>
        <color theme="1"/>
        <rFont val="GHEA Grapalat"/>
        <family val="3"/>
      </rPr>
      <t xml:space="preserve"> մազութ </t>
    </r>
  </si>
  <si>
    <t>Հաշվետվական ձև 3-2. 271012 և 271019 ԱՏԳԱԱ կոդերով վառելիքի արտահանման և ներմուծման ցուցանիշները (տոննա)</t>
  </si>
  <si>
    <t>Ցանկալի է ունենալ նաև այս տեղեկատվությունը</t>
  </si>
  <si>
    <t>Վերականգնվող էներգակիրներ</t>
  </si>
  <si>
    <t>Մուտք 3. Նավթ, նավթամթերքներ (բենզին և դիզվառելիք)</t>
  </si>
  <si>
    <t>Արևային ջրատաքացուցիչների տեխնիկական բնութագրիչներ</t>
  </si>
  <si>
    <t>Արդյունաբերության ոլորտ (ներառյալ շինարարություն)</t>
  </si>
  <si>
    <t>Շինարարություն</t>
  </si>
  <si>
    <t xml:space="preserve">http://psrc.am/am/sectors/electric/reports </t>
  </si>
  <si>
    <t>Երկաթգիծ, մետրոպոլիտեն, այլ էլեկտրական տրանսպորտ</t>
  </si>
  <si>
    <r>
      <t>Արդյունաբերության ոլորտ</t>
    </r>
    <r>
      <rPr>
        <sz val="10"/>
        <rFont val="GHEA Grapalat"/>
        <family val="3"/>
      </rPr>
      <t xml:space="preserve"> (ներառյալ շինարարություն)</t>
    </r>
  </si>
  <si>
    <t>Մուտք 1. Էլեկտրաէներգիա, ջերմային և միջուկային էներգիա</t>
  </si>
  <si>
    <t>Հաշվետվական ձև 3-3. Գյուղատնտեսության ոլորտում վառելանյութի ծախսի գնահատականներ (1 հեկտարի հաշվով, միջին)</t>
  </si>
  <si>
    <t>Կերի արմատապտուղներ</t>
  </si>
  <si>
    <t>Հաշվետվական ձև 2-2. Բնական գազի արտահանման ցուցանիշները</t>
  </si>
  <si>
    <t>Հաշվետվական ձև 1-2. Էլեկտրաէներգիայի և ջերմային էներգիայի արտադրության ծավալները</t>
  </si>
  <si>
    <t>Բնական գազի արտահանում (ԱՏԳԱԱ կոդ՝ 2711210000)</t>
  </si>
  <si>
    <t>Հաշվետվական ձև 5-2. Հեղուկ բիովառելիքի արտահանման և ներմուծման ցուցանիշները (տոննա)</t>
  </si>
  <si>
    <t>Հաշվարկային աղյուսակ 6-1. Փոքր հիդրոկայանների և հողմային կայանների առաջնային արտադրության հաշվարկ</t>
  </si>
  <si>
    <t>7.2.1.5</t>
  </si>
  <si>
    <t>7.2.1.6</t>
  </si>
  <si>
    <t>7.2.1.7</t>
  </si>
  <si>
    <t>7.2.1.8</t>
  </si>
  <si>
    <t>7.2.1.9</t>
  </si>
  <si>
    <t>7.2.1.10</t>
  </si>
  <si>
    <t>7.2.1.11</t>
  </si>
  <si>
    <t>7.2.1.12</t>
  </si>
  <si>
    <t>Սև մետալուրգիա</t>
  </si>
  <si>
    <t>Գունավոր մետալուրգիա</t>
  </si>
  <si>
    <t>Ոչ մետաղական հանքային արտադրանք</t>
  </si>
  <si>
    <t>Մեքենաշինություն</t>
  </si>
  <si>
    <t>Հանքագործական արդյունաբերություն</t>
  </si>
  <si>
    <t>Սննդամթերք, խմիչքներ, ծխախոտ</t>
  </si>
  <si>
    <t>Թուղթ, թղթե արտադրատեսակներ և պոլիգրաֆիա</t>
  </si>
  <si>
    <t>Փայտ և փայտե արտադրատեսակներ</t>
  </si>
  <si>
    <t>Մանածագործական, հագուստի և կաշվե արտադրատեսակների արտադրություն</t>
  </si>
  <si>
    <t>7.2.1.13</t>
  </si>
  <si>
    <t>Տրանսպորտային սարքավորումներ</t>
  </si>
  <si>
    <t>Վերը չթվարկված (արդյունաբերություն)</t>
  </si>
  <si>
    <t>Քիմիական արդյունաբերություն (ներառյալ նավթաքիմիան)</t>
  </si>
  <si>
    <t>Մանածագործական, հագուստի և կաշվե արտադրատեսակներ</t>
  </si>
  <si>
    <t>Հաշվետվական ձև 2-3. Արդյունաբերության ոլորտում բնական գազի՝ էներգետիկ նպատակներով վերջնական սպառում</t>
  </si>
  <si>
    <t>Հեղուկ գազ</t>
  </si>
  <si>
    <t>Բենզին</t>
  </si>
  <si>
    <t>հազար լիտր</t>
  </si>
  <si>
    <t>Դիզելային վառելիք</t>
  </si>
  <si>
    <t>Բիտում</t>
  </si>
  <si>
    <t>Քսայուղեր</t>
  </si>
  <si>
    <t>տոննա
(Խտություն, t=30, 0.833 տ/մ3, 1լ=0.001 մ3)</t>
  </si>
  <si>
    <t>կշիռը</t>
  </si>
  <si>
    <r>
      <t xml:space="preserve">ՄՈՒՏՔ </t>
    </r>
    <r>
      <rPr>
        <b/>
        <sz val="10"/>
        <color rgb="FF454545"/>
        <rFont val="GHEA Grapalat"/>
        <family val="3"/>
      </rPr>
      <t>(մուտքային տվյալներ)</t>
    </r>
  </si>
  <si>
    <r>
      <t xml:space="preserve">ՀԱՇՎԵՏՎՈՒԹՅՈՒՆ </t>
    </r>
    <r>
      <rPr>
        <b/>
        <sz val="10"/>
        <color rgb="FF454545"/>
        <rFont val="GHEA Grapalat"/>
        <family val="3"/>
      </rPr>
      <t>(ելքային աղյուսակներ)</t>
    </r>
  </si>
  <si>
    <t>ՀԱՅԱՍՏԱՆԻ ԷՆԵՐԳԵՏԻԿ ՀԱՇՎԵԿՇՌԻ ԿԱԶՄՈՒՄ.</t>
  </si>
  <si>
    <t>ՀԱՇՎԱՌՄԱՆ ԳՈՐԾԻՔ</t>
  </si>
  <si>
    <t>հ/հ</t>
  </si>
  <si>
    <t xml:space="preserve">Հողմային կայաններ </t>
  </si>
  <si>
    <t>Զուտ ներմուծում</t>
  </si>
  <si>
    <t>Ներմուծում, տ</t>
  </si>
  <si>
    <t>Արտահանում, տ</t>
  </si>
  <si>
    <r>
      <rPr>
        <b/>
        <sz val="10"/>
        <color theme="1"/>
        <rFont val="GHEA Grapalat"/>
        <family val="3"/>
      </rPr>
      <t>Արեգակնային ջրատաքացում</t>
    </r>
    <r>
      <rPr>
        <sz val="10"/>
        <color theme="1"/>
        <rFont val="GHEA Grapalat"/>
        <family val="3"/>
      </rPr>
      <t>, առաջնային արտադրություն, մ2</t>
    </r>
  </si>
  <si>
    <r>
      <rPr>
        <b/>
        <sz val="10"/>
        <color theme="1"/>
        <rFont val="GHEA Grapalat"/>
        <family val="3"/>
      </rPr>
      <t>Արևային ՖՎ</t>
    </r>
    <r>
      <rPr>
        <sz val="10"/>
        <color theme="1"/>
        <rFont val="GHEA Grapalat"/>
        <family val="3"/>
      </rPr>
      <t>, առաջնային արտադրություն, մլն կՎտժ</t>
    </r>
  </si>
  <si>
    <t>Արեգակնային ջրատաքացում, Էներգետիկ նպատակներով վերջնական սպառում, Բնակչության կշիռը</t>
  </si>
  <si>
    <t>Արեգակնային ջրատաքացում, Էներգետիկ նպատակներով վերջնական սպառում, Ծառայությունների կշիռը</t>
  </si>
  <si>
    <t xml:space="preserve">Բիտումային ածուխ, փոշեկերպ կամ ոչ փոշեկերպ, բայց ոչ ագլոմերացված </t>
  </si>
  <si>
    <t>Հաշվարկային աղյուսակ 6-2. Արևային ՖՎ և արեգակնային ջրատաքացման առաջնային արտադրության գնահատականներ</t>
  </si>
  <si>
    <r>
      <rPr>
        <b/>
        <sz val="10"/>
        <color theme="1"/>
        <rFont val="GHEA Grapalat"/>
        <family val="3"/>
      </rPr>
      <t>Վառելափայտ</t>
    </r>
    <r>
      <rPr>
        <sz val="10"/>
        <color theme="1"/>
        <rFont val="GHEA Grapalat"/>
        <family val="3"/>
      </rPr>
      <t>, առաջնային արտադրություն (տոննա)</t>
    </r>
  </si>
  <si>
    <r>
      <rPr>
        <b/>
        <sz val="10"/>
        <color theme="1"/>
        <rFont val="GHEA Grapalat"/>
        <family val="3"/>
      </rPr>
      <t>Վառելափայտ</t>
    </r>
    <r>
      <rPr>
        <sz val="10"/>
        <color theme="1"/>
        <rFont val="GHEA Grapalat"/>
        <family val="3"/>
      </rPr>
      <t>, առաջնային արտադրություն, խմ</t>
    </r>
  </si>
  <si>
    <t>Տնային տնտեսությունների էներգետիկ նպատակներով վերջնական սպառման ծավալի կշիռը</t>
  </si>
  <si>
    <t>Այլ ոլորտների ոչ էներգետիկ նպատակներով վերջնական սպառման ծավալի կշիռը</t>
  </si>
  <si>
    <t>Հաշվարկային աղյուսակ 1-1. Ատոմակայանի առաջնային արտադրության, հիդրո և հողմային կայանների սեփական կարիքների համար էլեկտրաէներգիայի սպառման ծավալների հաշվարկը</t>
  </si>
  <si>
    <t>ՀՀ ԱՎԾ</t>
  </si>
  <si>
    <t>Արտադրվել է էլեկտրաէներգիա</t>
  </si>
  <si>
    <t>Ներմուծվել է</t>
  </si>
  <si>
    <t>Արտահանվել է</t>
  </si>
  <si>
    <t>Ծախսվել է էլեկտրակայանների սեփական արտադրական կարիքների համար և  կորուստներ ուժային տրանսֆորմատորներում</t>
  </si>
  <si>
    <t>Կորուստներ  բարձրավոլտ էլեկտրական ցանցերում (ԲԷՑ)</t>
  </si>
  <si>
    <t>Էլեկտրական էներգիայի սպառումը ՀՀ ներքին շուկայում</t>
  </si>
  <si>
    <t>Կորուստներ ընդհանուր օգտագործման ցանցերում (ՀԷՑ)</t>
  </si>
  <si>
    <t>8.3.1</t>
  </si>
  <si>
    <t>8.3.2</t>
  </si>
  <si>
    <t>8.3.3</t>
  </si>
  <si>
    <t>8.3.4</t>
  </si>
  <si>
    <t>8.3.5</t>
  </si>
  <si>
    <t>արդյունաբերություն</t>
  </si>
  <si>
    <t>շինարարություն</t>
  </si>
  <si>
    <r>
      <t xml:space="preserve">տրանսպորտ, </t>
    </r>
    <r>
      <rPr>
        <i/>
        <sz val="10"/>
        <color indexed="8"/>
        <rFont val="GHEA Grapalat"/>
        <family val="3"/>
      </rPr>
      <t>որից՝</t>
    </r>
  </si>
  <si>
    <t>երկաթուղի</t>
  </si>
  <si>
    <t xml:space="preserve">քաղաքային էլեկտրատրանսպորտ (առանց  մետրոպոլիտենի) </t>
  </si>
  <si>
    <t>մետրոպոլիտեն</t>
  </si>
  <si>
    <t>օդային տրանսպորտ</t>
  </si>
  <si>
    <t>այլ (տրանսպորտ)</t>
  </si>
  <si>
    <t>գյուղատնտեսություն</t>
  </si>
  <si>
    <t>կոմունալ ծառայություններ</t>
  </si>
  <si>
    <t>բնակչություն</t>
  </si>
  <si>
    <t>բյուջետային կազմակերպություններ</t>
  </si>
  <si>
    <t>կոմերցիոն կազմակերպություններ</t>
  </si>
  <si>
    <t>այլ սպառողներ</t>
  </si>
  <si>
    <t>Հաշվետվական ձև 1-3. Արդյունաբերության ոլորտում էլեկտրաէներգիայի՝ էներգետիկ նպատակներով վերջնական սպառում</t>
  </si>
  <si>
    <t>Հաշվետվական ձև 1-4. Էլեկտրաէներգետիկական համակարգի հիմնական ցուցանիշները</t>
  </si>
  <si>
    <t>ՀԾԿՀ</t>
  </si>
  <si>
    <t>Քիմիական արդյունաբերություն (ներառյալ նավթաքիմիա)</t>
  </si>
  <si>
    <t>Օգտակար առաքում ներքին շուկա, ընդամենը (8 = 6 - 7)</t>
  </si>
  <si>
    <t>2014
մլն խմ</t>
  </si>
  <si>
    <t>2015
մլն խմ</t>
  </si>
  <si>
    <t>2014, 
մլն խմ</t>
  </si>
  <si>
    <t>Ելքային աղյուսակ 2. ԲՆԱԿԱՆ ԳԱԶԻ հաշվեկշիռը, ֆիզիկական միավորներով (մլն խմ)</t>
  </si>
  <si>
    <t>Ելքային աղյուսակ 1. ԷԼԵԿՏՐԱԷՆԵՐԳԻԱՅԻ հաշվեկշիռը, ֆիզիկական միավորներով</t>
  </si>
  <si>
    <t>Ելքային աղյուսակ 5. ՓԱՅՏԻ ԵՎ ԲԻՈՎԱՌԵԼԻՔԻ հաշվեկշիռը, ֆիզիկական միավորներով (տոննա)</t>
  </si>
  <si>
    <t>Ելքային աղյուսակ 4. ԱԾԽԻ հաշվեկշիռը, ֆիզիկական միավորներով (տոննա)</t>
  </si>
  <si>
    <t>Ելքային աղյուսակ 6. ՎԵՐԱԿԱՆԳՆՎՈՂ էներգակիրների հաշվեկշիռը, ֆիզիկական միավորներով</t>
  </si>
  <si>
    <t>Ելքային աղյուսակ 3. ՆԱՎԹԱՄԹԵՐՔԻ հաշվեկշիռը, ֆիզիկական միավորներով (տոննա)</t>
  </si>
  <si>
    <r>
      <rPr>
        <b/>
        <sz val="9"/>
        <rFont val="GHEA Grapalat"/>
        <family val="3"/>
      </rPr>
      <t>Տորֆ</t>
    </r>
    <r>
      <rPr>
        <sz val="9"/>
        <rFont val="GHEA Grapalat"/>
        <family val="3"/>
      </rPr>
      <t xml:space="preserve"> (ներառյալ տորֆային փշրանքները)՝ ալգոմերացված կամ ոչ</t>
    </r>
  </si>
  <si>
    <t>տոննա
(Խտություն, 0.7տ/մ3, 
1լ=0.001 մ3)</t>
  </si>
  <si>
    <t>Կոնդենսացիոն ջերմակայանների կշռի գնահատական, տոկոս</t>
  </si>
  <si>
    <t>Հաշվարկային աղյուսակ 2-1. Կոնդենսացիոն և համակցված արտադրության ցիկլով կայանների միջև փոխակերպման մեջ մուտքերի բաշխման գնահատական</t>
  </si>
  <si>
    <t xml:space="preserve">«Հրազդան ՋԷԿ» ԲԲԸ </t>
  </si>
  <si>
    <t>Մուտք 6. Վերկանագնվող էներգակիրներ</t>
  </si>
  <si>
    <t>* Սույն «Հաշվառման գործիքի» օգտագործման և էներգետիկ հաշվեկշռի կազմման մեթոդական մանրամասները ներկայացված են «Հայաստանի էներգետիկ հաշվեկշռի մշակման բացատրագիր» փաստաթղթում (տե՛ս Տնտեսական զարգացման և հետազոտությունների կենտրոն (EDRC), 2016թ.):</t>
  </si>
  <si>
    <t>2015, 
մլն խմ</t>
  </si>
  <si>
    <t>Վառելափայտի խտություն գործակից, 0.3տ/մ3)</t>
  </si>
  <si>
    <t>N</t>
  </si>
  <si>
    <t>Coal</t>
  </si>
  <si>
    <t>Lignite</t>
  </si>
  <si>
    <t>BROWN COAL</t>
  </si>
  <si>
    <t>Oil</t>
  </si>
  <si>
    <t>Motor Gasoline excl. bio</t>
  </si>
  <si>
    <t xml:space="preserve">Kerosene Type Jet Fuel excl. bio </t>
  </si>
  <si>
    <t xml:space="preserve">Paraffin Waxes </t>
  </si>
  <si>
    <t xml:space="preserve">Bitumen </t>
  </si>
  <si>
    <t>Natural Gas</t>
  </si>
  <si>
    <t>Renewables</t>
  </si>
  <si>
    <t>Hydro power</t>
  </si>
  <si>
    <t>Wind power</t>
  </si>
  <si>
    <t>Solid biomass</t>
  </si>
  <si>
    <t>Other biomass</t>
  </si>
  <si>
    <t>Geothermal</t>
  </si>
  <si>
    <t>Electricity</t>
  </si>
  <si>
    <t>Всего</t>
  </si>
  <si>
    <t>Уголь</t>
  </si>
  <si>
    <t>Лигнит</t>
  </si>
  <si>
    <t>Бурый уголь</t>
  </si>
  <si>
    <t>Торф</t>
  </si>
  <si>
    <t>Кокс</t>
  </si>
  <si>
    <t>Нефтепродукты</t>
  </si>
  <si>
    <t>Сжиженные нефтяные газы (СНГ)</t>
  </si>
  <si>
    <t>Бензин</t>
  </si>
  <si>
    <t>Керосин для реактивных двигателей</t>
  </si>
  <si>
    <t>Парафины</t>
  </si>
  <si>
    <t>Битумы</t>
  </si>
  <si>
    <t>Природный газ</t>
  </si>
  <si>
    <t>Возобновляемые источники энергии</t>
  </si>
  <si>
    <t>Гидроэнергия</t>
  </si>
  <si>
    <t>Ветровая энергия</t>
  </si>
  <si>
    <t>Твердая биомасса</t>
  </si>
  <si>
    <t>Биомасса, прочее</t>
  </si>
  <si>
    <t>Геотермальная энергия</t>
  </si>
  <si>
    <t>Атомная энергия</t>
  </si>
  <si>
    <t>Электроэнергия</t>
  </si>
  <si>
    <t>Լիգնիտ</t>
  </si>
  <si>
    <t>Գորշ քարածուխ</t>
  </si>
  <si>
    <t>Տորֆ</t>
  </si>
  <si>
    <t>Կոքս</t>
  </si>
  <si>
    <t>Շարժիչային բենզին</t>
  </si>
  <si>
    <t>Ավիակերոսին</t>
  </si>
  <si>
    <t>Պարաֆին</t>
  </si>
  <si>
    <t>Энергетический баланс Армении, 2016г</t>
  </si>
  <si>
    <t>Energy Balance of Armenia, 2016</t>
  </si>
  <si>
    <t>Հայաստանի էնեգետիկ հաշվեկշիռ, 2016թ.</t>
  </si>
  <si>
    <t>Միջազգային ավիացիոն բունկեր</t>
  </si>
  <si>
    <t>Production</t>
  </si>
  <si>
    <t>Производство</t>
  </si>
  <si>
    <t>Imports</t>
  </si>
  <si>
    <t>Импорт</t>
  </si>
  <si>
    <t>Exports</t>
  </si>
  <si>
    <t>Экспорт</t>
  </si>
  <si>
    <t>Stock changes</t>
  </si>
  <si>
    <t>Изменение запасов</t>
  </si>
  <si>
    <t>International aviation bunker</t>
  </si>
  <si>
    <t>Международный авиационный бункер</t>
  </si>
  <si>
    <t xml:space="preserve">Gross inland consumption </t>
  </si>
  <si>
    <t>Валовое потребление внутри страны</t>
  </si>
  <si>
    <t>Transformation input</t>
  </si>
  <si>
    <t>Преобразование, поставка</t>
  </si>
  <si>
    <t>Nuclear power stations (MA El. Gen.)</t>
  </si>
  <si>
    <t>Атомные электростанции</t>
  </si>
  <si>
    <t>Thermal power stations (MA El. Gen.)</t>
  </si>
  <si>
    <t>Тепл. электростанции (конденсационные), КЭС</t>
  </si>
  <si>
    <t>Combined heat and power stations (CHP)</t>
  </si>
  <si>
    <t>Теплоэлектроцентрали, ТЭЦ</t>
  </si>
  <si>
    <t>Non-specified transformation input</t>
  </si>
  <si>
    <t>Прочее</t>
  </si>
  <si>
    <t>Transformation output</t>
  </si>
  <si>
    <t>Преобразование, выпуск</t>
  </si>
  <si>
    <t>Non-specified transformation output</t>
  </si>
  <si>
    <t>Exchanges and transfers, returns</t>
  </si>
  <si>
    <t>Обмен и передача, возврат</t>
  </si>
  <si>
    <t>Hydro power stations (MA El. Gen.)</t>
  </si>
  <si>
    <t>Гидроэлектростанции, ГЭС</t>
  </si>
  <si>
    <t>Small hydro power stations (MA El. Gen.)</t>
  </si>
  <si>
    <t>Малые ГЭС</t>
  </si>
  <si>
    <t>Wind power stations (MA El. Gen.)</t>
  </si>
  <si>
    <t>Ветровые электростанции</t>
  </si>
  <si>
    <t>Solar power stations (MA El. Gen.)</t>
  </si>
  <si>
    <t xml:space="preserve">Солнечные энергостанции </t>
  </si>
  <si>
    <t>Consumption of the energy branch</t>
  </si>
  <si>
    <t>Потребление в энергетической отрасли</t>
  </si>
  <si>
    <t>Termal power stations (El. Gen., CHP)</t>
  </si>
  <si>
    <t>Тепловые станции (КЭС, ТЭЦ)</t>
  </si>
  <si>
    <t>Гидроэлектростанции</t>
  </si>
  <si>
    <t>Other stations</t>
  </si>
  <si>
    <t>Прочие станции</t>
  </si>
  <si>
    <t>Distribution losses</t>
  </si>
  <si>
    <t>Потери при распределении</t>
  </si>
  <si>
    <t>Available for final consumption</t>
  </si>
  <si>
    <t>Доступно для конечного потребления</t>
  </si>
  <si>
    <t>Final non-energy consumption</t>
  </si>
  <si>
    <t>Конечное неэнергетическое потребление</t>
  </si>
  <si>
    <t>Chemical Industry</t>
  </si>
  <si>
    <t>Химическая промышленность</t>
  </si>
  <si>
    <t>Other sectors</t>
  </si>
  <si>
    <t>Прочие сектора</t>
  </si>
  <si>
    <t>Final energy consumption</t>
  </si>
  <si>
    <t>Конечное энергетическое потребление</t>
  </si>
  <si>
    <t>Industry</t>
  </si>
  <si>
    <t>Промышленность</t>
  </si>
  <si>
    <t>Iron and steel</t>
  </si>
  <si>
    <t>Черная металлургия</t>
  </si>
  <si>
    <t>Chemical and petrochemical</t>
  </si>
  <si>
    <t>Химическая (в т.ч. нефтехимическая) промышленность</t>
  </si>
  <si>
    <t>Non-ferrous metals</t>
  </si>
  <si>
    <t>Цветная металлургия</t>
  </si>
  <si>
    <t>Non-metallic minerals</t>
  </si>
  <si>
    <t>Производство неметаллических минеральных продуктов</t>
  </si>
  <si>
    <t>Transport equipment</t>
  </si>
  <si>
    <t>Транспортное оборудование</t>
  </si>
  <si>
    <t>Machinery</t>
  </si>
  <si>
    <t>Машиностроение</t>
  </si>
  <si>
    <t>Mining and quarrying</t>
  </si>
  <si>
    <t>Горнодобываяющая промышленность и разработка карьеров</t>
  </si>
  <si>
    <t>Food, beverages and tobacco</t>
  </si>
  <si>
    <t xml:space="preserve">Пищевая промышленность, производство напитков и табачных изделий </t>
  </si>
  <si>
    <t>Paper, pulp and printing</t>
  </si>
  <si>
    <t>Целлюлозно-бумажная и полиграфическая промышленность</t>
  </si>
  <si>
    <t>Wood and wood products</t>
  </si>
  <si>
    <t>Производство древесины и изделий из дерева</t>
  </si>
  <si>
    <t>Textiles and leather</t>
  </si>
  <si>
    <t>Текстильная и кожевенная промышленость</t>
  </si>
  <si>
    <t>Construction</t>
  </si>
  <si>
    <t>Строительство</t>
  </si>
  <si>
    <t>Non-specified (Industry)</t>
  </si>
  <si>
    <t>Transport</t>
  </si>
  <si>
    <t>Транспорт</t>
  </si>
  <si>
    <t xml:space="preserve">Rail, metro, other electric transport </t>
  </si>
  <si>
    <t>Железнодорожный, метро, прочие виды эл. транспорта</t>
  </si>
  <si>
    <t>Road</t>
  </si>
  <si>
    <t>Автомобильный</t>
  </si>
  <si>
    <t>Aviation</t>
  </si>
  <si>
    <t>Воздушный</t>
  </si>
  <si>
    <t>Non-specified (Transport)</t>
  </si>
  <si>
    <t>Households</t>
  </si>
  <si>
    <t>Домашние хозяйства</t>
  </si>
  <si>
    <t>Agriculture</t>
  </si>
  <si>
    <t>Сельское хозяйство</t>
  </si>
  <si>
    <t>Services</t>
  </si>
  <si>
    <t>Услуги</t>
  </si>
  <si>
    <t>Statistical differences</t>
  </si>
  <si>
    <t>Статистическое расхождение</t>
  </si>
  <si>
    <t>2016
մլն կՎտժ</t>
  </si>
  <si>
    <t xml:space="preserve">http://www.armstat.am/file/article/sv_12_16a_121.pdf </t>
  </si>
  <si>
    <t xml:space="preserve"> 3.10.5</t>
  </si>
  <si>
    <t>Էլեկտրաէներգիայի փոխհոսքերի շրջանակում մինչև 
150 կՎտ հզորությամբ ինքնավար արտադրողներ</t>
  </si>
  <si>
    <t>2016
մլն խմ</t>
  </si>
  <si>
    <t>http://armstat.am/am/?nid=82&amp;id=1948</t>
  </si>
  <si>
    <t>2016, 
մլն խմ</t>
  </si>
  <si>
    <t>Հաշվետվական ձև 1-5. ԱԷԿ-ի ուրանի երկօքսիդի ծախսը</t>
  </si>
  <si>
    <t>ուրանի երկօքսիդի ծախսը</t>
  </si>
  <si>
    <t>2014
տ պ.վ.</t>
  </si>
  <si>
    <t>2015
տ պ.վ.</t>
  </si>
  <si>
    <t>2016
տ պ.վ.</t>
  </si>
  <si>
    <t>Գազատրանսպորտային համակարգ</t>
  </si>
  <si>
    <t xml:space="preserve">Otherl gas liquefied, Oil products </t>
  </si>
  <si>
    <t>Прочие нефтяные просукты</t>
  </si>
  <si>
    <t>Աjլ նաֆթա-մթերքներ</t>
  </si>
  <si>
    <t>27101270+27101290</t>
  </si>
  <si>
    <t>Միջազգային ավիացիոն բունկերներ</t>
  </si>
  <si>
    <t>271012 (նախկինում 271011)-ավիաբենզին</t>
  </si>
  <si>
    <t>Liquefied petrolium gases (LPG)</t>
  </si>
  <si>
    <t>Կերոսին, դիզելային վառելիք, քսայուղեր նավթամթերք</t>
  </si>
  <si>
    <t>2016թ</t>
  </si>
  <si>
    <t>Հաշվետվական ձև 1-1. 2016թ ՀՀ էլեկտրաէներգիայի հաշվեկշիռ</t>
  </si>
  <si>
    <t>ՀՀ ԱՎԾ, «ՀՀ սոցիալ-տնտեսական վիճակը 2016թ, հունվար-դեկտեմբերին», էջ 17</t>
  </si>
  <si>
    <t>2016թ՝  ՀՀ ԱՎԾ, Աղյուսակ 4. Արդյունաբերություն ընդամենը (ըստ էներգահաշվեկշռի), 2016թ:                                                                                                                     2015թ՝ ՀՀ ԱՎԾ, Աղյուսակ 4. Արդյունաբերություն ընդամենը (ըստ էներգահաշվեկշռի), 2015թ:
2014թ՝ ՀՀ ԱՎԾ, 2014թ Էներգետիկ հաշվեկշիռ, հաշվարկային (excel) տարբերակ:</t>
  </si>
  <si>
    <t>2016թ՝ ՀՀ ԱՎԾ, «ՀՀ արտաքին առևտուրը 2016 թվականին (ըստ ԱՏԳԱԱ 10-նիշ դասակարգման)»:                                                                                                              2015թ՝ ՀՀ ԱՎԾ, «ՀՀ արտաքին առևտուրը 2015 թվականին (ըստ ԱՏԳԱԱ 10-նիշ դասակարգման)»: 
2014թ՝ ՀՀ ԱՎԾ, «ՀՀ արտաքին առևտուրը 2014 թվականին (ըստ ԱՏԳԱԱ 8-նիշ դասակարգման)»</t>
  </si>
  <si>
    <t>2016թ՝ ՀՀ ԱՎԾ, Աղյուսակ 4. Արդյունաբերություն ընդամենը (ըստ էներգահաշվեկշռի), 2016թ:                                                                                                                                2015թ՝ ՀՀ ԱՎԾ, Աղյուսակ 4. Արդյունաբերություն ընդամենը (ըստ էներգահաշվեկշռի), 2015թ:
2014թ՝ ՀՀ ԱՎԾ, 2014թ Էներգետիկ հաշվեկշիռ, հաշվարկային (excel) տարբերակ</t>
  </si>
  <si>
    <r>
      <t xml:space="preserve">Շարժիչային բենզիններ. բենզինային վառելիք </t>
    </r>
    <r>
      <rPr>
        <b/>
        <sz val="9"/>
        <color rgb="FFFF0000"/>
        <rFont val="GHEA Grapalat"/>
        <family val="3"/>
      </rPr>
      <t>ռեակտիվ շարժիչների համար</t>
    </r>
  </si>
  <si>
    <r>
      <t xml:space="preserve">Միջին թորվածքներ. գործընթացներում </t>
    </r>
    <r>
      <rPr>
        <b/>
        <sz val="9"/>
        <color rgb="FFFF0000"/>
        <rFont val="GHEA Grapalat"/>
        <family val="3"/>
      </rPr>
      <t>քիմիական փոխարկումների համար</t>
    </r>
    <r>
      <rPr>
        <sz val="9"/>
        <color rgb="FFFF0000"/>
        <rFont val="GHEA Grapalat"/>
        <family val="3"/>
      </rPr>
      <t>՝ բացի 2710 19 110 0 ստորաենթադիրքում նշվածներից</t>
    </r>
  </si>
  <si>
    <r>
      <t xml:space="preserve">Ծանր թորվածքներ. գազայուղեր. պրոցեսներում </t>
    </r>
    <r>
      <rPr>
        <b/>
        <sz val="9"/>
        <color rgb="FFFF0000"/>
        <rFont val="GHEA Grapalat"/>
        <family val="3"/>
      </rPr>
      <t>քիմիական փոխարկումների համար</t>
    </r>
    <r>
      <rPr>
        <sz val="9"/>
        <color rgb="FFFF0000"/>
        <rFont val="GHEA Grapalat"/>
        <family val="3"/>
      </rPr>
      <t>՝ բացի 2710 19 310 0 ստորաենթադիրքում նշվածներից</t>
    </r>
  </si>
  <si>
    <r>
      <t xml:space="preserve">Ծանր թորվածքներ. հեղուկ վառելիքներ. վերամշակման հատուկ գործընթացների համար՝ </t>
    </r>
    <r>
      <rPr>
        <b/>
        <sz val="9"/>
        <color rgb="FFFF0000"/>
        <rFont val="GHEA Grapalat"/>
        <family val="3"/>
      </rPr>
      <t>մազութ, այլ</t>
    </r>
  </si>
  <si>
    <r>
      <t xml:space="preserve">Ծծմբի 2,8 % զանգվածային բաժնից ավելի պարունակությամբ՝ </t>
    </r>
    <r>
      <rPr>
        <b/>
        <sz val="9"/>
        <color rgb="FFFF0000"/>
        <rFont val="GHEA Grapalat"/>
        <family val="3"/>
      </rPr>
      <t>մազութ</t>
    </r>
  </si>
  <si>
    <r>
      <t xml:space="preserve">Ծանր թորվածքներ. հեղուկ վառելիքներ. Վերամշակման հատուկ գործընթացների համար՝ </t>
    </r>
    <r>
      <rPr>
        <b/>
        <sz val="9"/>
        <color rgb="FFFF0000"/>
        <rFont val="GHEA Grapalat"/>
        <family val="3"/>
      </rPr>
      <t>քսայուղեր, այլ յուղեր</t>
    </r>
  </si>
  <si>
    <t>http://www.armstat.am/am/?nid=82&amp;id=1948</t>
  </si>
  <si>
    <t>ՀՀ ԱՎԾ, «Հայաստանի Հանրապետության արտաքին առևտուրը 2016 թվականին (ըստ արտաքին տնտեսական գործունեության ապրանքային անվանացանկի 10-նիշ դասակարգման)»</t>
  </si>
  <si>
    <t xml:space="preserve">ՀՀ ԱՎԾ, «Հայաստանի Հանրապետության արտաքին առևտուրը 2016 թվականին (ըստ արտաքին տնտեսական գործունեության ապրանքային անվանացանկի 10-նիշ դասակարգման)»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</si>
  <si>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ԱՎԾ </t>
    </r>
    <r>
      <rPr>
        <sz val="8"/>
        <color theme="1"/>
        <rFont val="Calibri"/>
        <family val="2"/>
      </rPr>
      <t>«</t>
    </r>
    <r>
      <rPr>
        <sz val="8"/>
        <color theme="1"/>
        <rFont val="GHEA Grapalat"/>
        <family val="3"/>
      </rPr>
      <t>Տեղեկատվություն ջերմաէլեկտրակայաններում և ՀԱԷԿ-ում էլեկտրաէներգիայի արտադրության համար վառելիքի ծախսը 2016թ.</t>
    </r>
    <r>
      <rPr>
        <sz val="8"/>
        <color theme="1"/>
        <rFont val="Calibri"/>
        <family val="2"/>
      </rPr>
      <t>»</t>
    </r>
  </si>
  <si>
    <t>ՀՀ ԱՎԾ, «Գյուղատնտեսական մշակաբույսերի ցանքային տարածությունները, բազմամյա տնկարկների տարածությունները, համախառն բերքը եվ միջին բերքատվությունը 2016 թվականին»</t>
  </si>
  <si>
    <t>Հաշվետվական ձև 3-4. Գյուղատնտեսական մշակաբույսերի ցանքային և ընդհանուր բերքահավաքի տարածությունները 2016 թվականին (հեկտար)</t>
  </si>
  <si>
    <t>2016թ՝ ՀՀ ԱՎԾ, Աղյուսակ 4. Արդյունաբերություն ընդամենը (ըստ էներգահաշվեկշռի), 2016թ:</t>
  </si>
  <si>
    <t>Հաշվարկային աղյուսակ 3-1. Փորձագիտական գնահատականներ 2016 թվականին գյուղատնտեսության ոլորտում սպառած դիզելային վառելիքի վերաբերյալ</t>
  </si>
  <si>
    <t>Դիզելային վառելիքի ծախս, լիտր</t>
  </si>
  <si>
    <t>Պրոպան, բուտաններ  և այլ հեղուկացված գազեր</t>
  </si>
  <si>
    <t>Propan, butan and other liquefied gases (LPG), Oil products</t>
  </si>
  <si>
    <t>271112+271113 +271119</t>
  </si>
  <si>
    <t>Հաշվետվական ձև 3-5. Արդյունաբերության ոլորտում նավթամթերքի՝ էներգետիկ նպատակներով վերջնական սպառում, 2016թ</t>
  </si>
  <si>
    <t>Հաշվետվական ձև 3-6. Արդյունաբերության ոլորտում նավթամթերքի՝ ոչ էներգետիկ նպատակներով վերջնական սպառում, 2016թ</t>
  </si>
  <si>
    <t>Գազտրանսպորտային համակարգ</t>
  </si>
  <si>
    <t>Հաշվարկային աղյուսակ 3-3. Հեղուկ գազի՝ էներգետիկ նպատակներով վերջնական սպառման բաշխման գնահատական, 2016թ</t>
  </si>
  <si>
    <t xml:space="preserve">Nuclear </t>
  </si>
  <si>
    <t>Heat</t>
  </si>
  <si>
    <t>Тепловая энергия</t>
  </si>
  <si>
    <t>271210+271290</t>
  </si>
  <si>
    <t>270740+270799+ +271290</t>
  </si>
  <si>
    <t>270740+270799+   +271290</t>
  </si>
  <si>
    <t>Լիգնիտներ</t>
  </si>
  <si>
    <t>Other</t>
  </si>
  <si>
    <t>Coces</t>
  </si>
  <si>
    <r>
      <rPr>
        <b/>
        <sz val="9"/>
        <rFont val="GHEA Grapalat"/>
        <family val="3"/>
      </rPr>
      <t>Կոքս և կիսակոքս՝ քարածխից</t>
    </r>
    <r>
      <rPr>
        <sz val="9"/>
        <rFont val="GHEA Grapalat"/>
        <family val="3"/>
      </rPr>
      <t>, լիգնիտից կամ տորֆից՝ ալգոմերացված կամ ոչ ալգոմերացված. ածուխ թորանոթային՝ կոքս և կիսակոքս՝ քարածխից</t>
    </r>
  </si>
  <si>
    <t>Cokes</t>
  </si>
  <si>
    <t>Прочие</t>
  </si>
  <si>
    <t>Հաշվարկային աղյուսակ 4-1. Ածխի առաջնային արտադրության և վերջնական սպառման ծավալների գնահատականներ, 2016թ (տոննա)</t>
  </si>
  <si>
    <t>ՀՀ ԱՎԾ, ՏՏ-նրում էներգակիրների սպառումն ըստ տեսակների 2016թ. (ըստ ՏՏԿԱՀ)</t>
  </si>
  <si>
    <t>Հաշվետվական ձև 5-4. Արդյունաբերության ոլորտում փայտանյութի՝ էներգետիկ նպատակներով վերջնական սպառում, 2016թ</t>
  </si>
  <si>
    <t>ՀՀ ԱՎԾ, ՏՏ-նրում էներգակիրների սպառումն ըստ տեսակների 2016թ. ըստ ՏՏԿԱՀ</t>
  </si>
  <si>
    <t>230630+230690</t>
  </si>
  <si>
    <r>
      <rPr>
        <b/>
        <sz val="10"/>
        <color theme="1"/>
        <rFont val="GHEA Grapalat"/>
        <family val="3"/>
      </rPr>
      <t>Գոմաղբ</t>
    </r>
    <r>
      <rPr>
        <sz val="10"/>
        <color theme="1"/>
        <rFont val="GHEA Grapalat"/>
        <family val="3"/>
      </rPr>
      <t>, առաջնային արտադրություն, տոննա</t>
    </r>
  </si>
  <si>
    <t>Գոմաղբ, բիովառելիք</t>
  </si>
  <si>
    <t>Հաշվետվական ձև 5-3. Վառելափայտի և գոմաղբի առաջնային արտադրության ծավալներ</t>
  </si>
  <si>
    <t>Գոմաղբի վերջնական սպառման հասանելի ծավալի բաշխման գնահատականներ</t>
  </si>
  <si>
    <t>Fire wood</t>
  </si>
  <si>
    <t>Կենսա-զանգված</t>
  </si>
  <si>
    <t>Այլ կենսա-զանգված</t>
  </si>
  <si>
    <t>Հայաստանի էներգետիկ հաշվեկշիռ, 2016թ. (ՏՋ)</t>
  </si>
  <si>
    <t>ԷՆերգետիկ ենթակառուցվածքների և բնական պաշարների նախարարություն</t>
  </si>
  <si>
    <t>Հայաստանի էներգետիկ հաշվեկշիռ, 2016թ. (կտնհ)</t>
  </si>
  <si>
    <t>Փոքր հիդրոկայանների առաջնային արտադրություն, մլն. կՎտժ</t>
  </si>
  <si>
    <t>Հողմային կայանների առաջնային արտադրություն, մլն. կՎտժ</t>
  </si>
  <si>
    <t>PEAT</t>
  </si>
  <si>
    <t>COKES</t>
  </si>
  <si>
    <t>Gasoline type jet fuel</t>
  </si>
  <si>
    <t>White spirit &amp; SBP</t>
  </si>
  <si>
    <t>Other Kerosene</t>
  </si>
  <si>
    <t>Gas/Diesel Oil excl. bio</t>
  </si>
  <si>
    <t xml:space="preserve">Fuel Oil </t>
  </si>
  <si>
    <t>Lubricants</t>
  </si>
  <si>
    <t>Nuclear heat</t>
  </si>
  <si>
    <t>Derived heat</t>
  </si>
  <si>
    <t>Бензин для реактивных двигателей</t>
  </si>
  <si>
    <t>Уайт-спирит и бензин для промышленно-технических целей (SBP)</t>
  </si>
  <si>
    <t>Прочие виды керосина</t>
  </si>
  <si>
    <t>Газойль/
дизельное топливо 
(без био)</t>
  </si>
  <si>
    <t>Мазут</t>
  </si>
  <si>
    <t>Смазочные масла</t>
  </si>
  <si>
    <t>Производное тепло</t>
  </si>
  <si>
    <t>Բենզինային վառելիք ռեակտիվ շարժիչների համար</t>
  </si>
  <si>
    <t>Հատուկ բենզիններ (ուայթ-սպիրիտ, այլ)</t>
  </si>
  <si>
    <t>Այլ կերոսին</t>
  </si>
  <si>
    <t>Մազութ</t>
  </si>
  <si>
    <t>Արտադրություն</t>
  </si>
  <si>
    <t>TPES 
(Total primary energy supply)</t>
  </si>
  <si>
    <t>Общие поставки первичной энергии</t>
  </si>
  <si>
    <t>Ընդամենը առաջնային էներգիայի մատակարարում</t>
  </si>
  <si>
    <t>Transfers</t>
  </si>
  <si>
    <t>Межпродуктовые передачи</t>
  </si>
  <si>
    <t>Փոխանցումներ</t>
  </si>
  <si>
    <t>Transformation processes</t>
  </si>
  <si>
    <t>Преобразование</t>
  </si>
  <si>
    <t>Փոխակերպման գործընթացներ</t>
  </si>
  <si>
    <t>Electricity plants</t>
  </si>
  <si>
    <t>Электрические станции</t>
  </si>
  <si>
    <t>Էլեկտրական կայաններ</t>
  </si>
  <si>
    <t>4.1.1</t>
  </si>
  <si>
    <t>4.1.2</t>
  </si>
  <si>
    <t>4.1.3</t>
  </si>
  <si>
    <t>4.1.4</t>
  </si>
  <si>
    <t>4.1.5</t>
  </si>
  <si>
    <t>Energy industry own use</t>
  </si>
  <si>
    <t>Потребление в энергетической отрасли (собственные нужды)</t>
  </si>
  <si>
    <t>Nuclear power stations</t>
  </si>
  <si>
    <t>Hydro power stations</t>
  </si>
  <si>
    <t>Wind power stations</t>
  </si>
  <si>
    <t>Total final consumption</t>
  </si>
  <si>
    <t>Общее конечное потребление</t>
  </si>
  <si>
    <t>Ընդամենը վերջնական սպառում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</si>
  <si>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</si>
  <si>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</si>
  <si>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</si>
  <si>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</si>
  <si>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</si>
  <si>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</si>
  <si>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</si>
  <si>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</si>
  <si>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Пищевая промышленность, производство напитков и табачных изделий</t>
  </si>
  <si>
    <t>7.1.1.9</t>
  </si>
  <si>
    <t>7.1.1.10</t>
  </si>
  <si>
    <t>7.1.1.11</t>
  </si>
  <si>
    <t>7.1.1.12</t>
  </si>
  <si>
    <t>7.1.1.13</t>
  </si>
  <si>
    <t>7.1.2.1</t>
  </si>
  <si>
    <t>7.1.2.2</t>
  </si>
  <si>
    <t>7.1.2.3</t>
  </si>
  <si>
    <t>7.1.2.4</t>
  </si>
  <si>
    <t>7.1.3</t>
  </si>
  <si>
    <t>7.1.3.1</t>
  </si>
  <si>
    <t>7.1.3.2</t>
  </si>
  <si>
    <t>7.1.3.3</t>
  </si>
  <si>
    <t>Non-energy use</t>
  </si>
  <si>
    <t>Հեղուկ նավթային գազեր</t>
  </si>
  <si>
    <t>Անտրացիտ</t>
  </si>
  <si>
    <t>Антрацит</t>
  </si>
  <si>
    <t>Anthracite</t>
  </si>
  <si>
    <t>Հաշվարկային աղյուսակ 3-2. Արդյունաբերության ոլորտում նավթամթերքների՝ էներգետիկ նպատակներով վերջնական սպառման փորձագիտական գնահատական, 2016թ</t>
  </si>
  <si>
    <t>Հաշվարկային աղյուսակ 5-1. Վառելափայտի առաջնային արտադրության ծավալի և գոմաղբի վերջնական սպառման ծավալի բաշխման գնահատում, 2016թ</t>
  </si>
  <si>
    <t>27101241+27101245+27101249</t>
  </si>
  <si>
    <t>27101221+27101225</t>
  </si>
  <si>
    <t>Հատուկ բենզիններ, ուայթ-սպիրիտ և այլ</t>
  </si>
  <si>
    <t>Motor Gasoline</t>
  </si>
  <si>
    <t>Gasoline Type Jet Fuel</t>
  </si>
  <si>
    <t>White spirit &amp; SBP:</t>
  </si>
  <si>
    <t>Կերոսին</t>
  </si>
  <si>
    <t>27101925+27101929</t>
  </si>
  <si>
    <t>27101942+27101948</t>
  </si>
  <si>
    <t>27101951+2710196401+2710196801</t>
  </si>
  <si>
    <t>27101971+27101982+27101984+27101986+27101988+27101992+27101994+27101998</t>
  </si>
  <si>
    <t>27101915+27101935</t>
  </si>
  <si>
    <t>Այլ փորվածքներ և արգասիքներ</t>
  </si>
  <si>
    <t>Diesel Oil</t>
  </si>
  <si>
    <t>Fuel Oil</t>
  </si>
  <si>
    <t>Other Oil Products</t>
  </si>
  <si>
    <t>Other oil products</t>
  </si>
  <si>
    <t>Energy Balance of Armenia, IEA, 2016 (TJ)</t>
  </si>
  <si>
    <t>Энергетический баланс Армении, МЭА, 2016г (ТДж)</t>
  </si>
  <si>
    <t>Հայաստանի էներգետիկ հաշվեկշիռ, ՄԷԳ, 2016թ. (ՏՋ)</t>
  </si>
  <si>
    <t>Հայաստանի էնեգետիկ հաշվեկշիռ, ՄԷԳ, 2016թ. (ՏՋ)</t>
  </si>
  <si>
    <t>Հայաստանի էներգետիկ հաշվեկշիռ, ՄԷԳ, 2016թ. (կտնհ)</t>
  </si>
  <si>
    <t>Energy Balance of Armenia, IEA, 2016</t>
  </si>
  <si>
    <t>Энергетический баланс Армении, МЭА, 2016г</t>
  </si>
  <si>
    <t>Հայաստանի էնեգետիկ հաշվեկշիռ, ՄԷԳ, 2016թ.</t>
  </si>
  <si>
    <t>Այլ նավթա-մթերքներ</t>
  </si>
  <si>
    <t>Հեղուկ  նավթային գազեր</t>
  </si>
  <si>
    <t>220720+290511+290919</t>
  </si>
  <si>
    <t>Ջերմային էներգիայի կորուստներ բաշխման ընթացքում, հազ.ԳՋ</t>
  </si>
  <si>
    <t>Ջերմային էներգիայի արտադրության համար սեփական կարիքներ, հազ.ԳՋ</t>
  </si>
  <si>
    <t>271019 - Նավթ և նավթամթերք՝ Այլ թորվածքներ և արգասիքներ</t>
  </si>
  <si>
    <t>Газотранспортная система</t>
  </si>
  <si>
    <t>Gas transportation</t>
  </si>
  <si>
    <t xml:space="preserve">  Gas transportation</t>
  </si>
  <si>
    <t xml:space="preserve">  Газотранспортная система</t>
  </si>
  <si>
    <t xml:space="preserve">   Gas transportation</t>
  </si>
  <si>
    <t xml:space="preserve">   Газотранспортная система</t>
  </si>
  <si>
    <t>Solar PV</t>
  </si>
  <si>
    <t>Solar Thermal</t>
  </si>
  <si>
    <t>Дрова</t>
  </si>
  <si>
    <t>Солнечная  тепловая энергия</t>
  </si>
  <si>
    <t>Արևային ջերմային էներգիա</t>
  </si>
  <si>
    <t>Солнечная  ФЭ</t>
  </si>
  <si>
    <t>ՀԾԿՀ, ԱՎԾ,</t>
  </si>
  <si>
    <r>
      <rPr>
        <b/>
        <sz val="10"/>
        <color theme="1"/>
        <rFont val="GHEA Grapalat"/>
        <family val="3"/>
      </rPr>
      <t>Վառելափայտ</t>
    </r>
    <r>
      <rPr>
        <sz val="10"/>
        <color theme="1"/>
        <rFont val="GHEA Grapalat"/>
        <family val="3"/>
      </rPr>
      <t>՝ գերանների, ծղանների, ճյուղերի, ցախի տրցակների տեսքով կամ այլ համանման ձևերով</t>
    </r>
  </si>
  <si>
    <r>
      <rPr>
        <b/>
        <sz val="10"/>
        <color theme="1"/>
        <rFont val="GHEA Grapalat"/>
        <family val="3"/>
      </rPr>
      <t>Փայտանյութ</t>
    </r>
    <r>
      <rPr>
        <sz val="10"/>
        <color theme="1"/>
        <rFont val="GHEA Grapalat"/>
        <family val="3"/>
      </rPr>
      <t>՝ ծեղերի կամ տաշեղի տեսքով, սաղարթավոր տեսակներից</t>
    </r>
  </si>
  <si>
    <r>
      <rPr>
        <b/>
        <sz val="10"/>
        <color theme="1"/>
        <rFont val="GHEA Grapalat"/>
        <family val="3"/>
      </rPr>
      <t>Կոպտոն և այլ կոշտ մնացորդներ</t>
    </r>
    <r>
      <rPr>
        <sz val="10"/>
        <color theme="1"/>
        <rFont val="GHEA Grapalat"/>
        <family val="3"/>
      </rPr>
      <t>, որոնք ստացվում են սոյայի յուղի զատման ընթացքում՝ չաղացած կամ աղացած, չհատիկավորված կամ հատիկավորված</t>
    </r>
  </si>
  <si>
    <r>
      <rPr>
        <b/>
        <sz val="10"/>
        <color theme="1"/>
        <rFont val="GHEA Grapalat"/>
        <family val="3"/>
      </rPr>
      <t xml:space="preserve">Կոպտոն և այլ կոշտ թափոններ արևածաղկի սերմերից, կանճրակի կամ կոլզայի սերմերից </t>
    </r>
    <r>
      <rPr>
        <sz val="10"/>
        <color theme="1"/>
        <rFont val="GHEA Grapalat"/>
        <family val="3"/>
      </rPr>
      <t>(որոնք ստացվում են բուսաճարպերի կամ յուղերի զատման ընթացքում բացի 2304 կամ 2305 ապրանքային դիրքերում ընդգրկված չաղացած կամ աղացած, չհատիկավորված կամ հատիկավորված թափոններից)</t>
    </r>
  </si>
  <si>
    <r>
      <rPr>
        <b/>
        <sz val="10"/>
        <color theme="1"/>
        <rFont val="GHEA Grapalat"/>
        <family val="3"/>
      </rPr>
      <t xml:space="preserve">Փայտածուխ այլ </t>
    </r>
    <r>
      <rPr>
        <sz val="10"/>
        <color theme="1"/>
        <rFont val="GHEA Grapalat"/>
        <family val="3"/>
      </rPr>
      <t>(ներառյալ ածուխը՝ կճեպից կամ ընկույզներից ստացված)՝ շեղջաքարացված (ագլոմերացված) կամ չշեղջաքարացված (չագլոմերացված)</t>
    </r>
  </si>
  <si>
    <r>
      <rPr>
        <b/>
        <sz val="10"/>
        <color theme="1"/>
        <rFont val="GHEA Grapalat"/>
        <family val="3"/>
      </rPr>
      <t>Other Fuelwood, wood residues and by-products</t>
    </r>
    <r>
      <rPr>
        <sz val="10"/>
        <color theme="1"/>
        <rFont val="GHEA Grapalat"/>
        <family val="3"/>
      </rPr>
      <t>, Solid biofuels</t>
    </r>
  </si>
  <si>
    <r>
      <rPr>
        <b/>
        <sz val="10"/>
        <color theme="1"/>
        <rFont val="GHEA Grapalat"/>
        <family val="3"/>
      </rPr>
      <t>Other vegetal material and residues</t>
    </r>
    <r>
      <rPr>
        <sz val="10"/>
        <color theme="1"/>
        <rFont val="GHEA Grapalat"/>
        <family val="3"/>
      </rPr>
      <t>, Solid biofuels</t>
    </r>
  </si>
  <si>
    <r>
      <rPr>
        <b/>
        <sz val="10"/>
        <color theme="1"/>
        <rFont val="GHEA Grapalat"/>
        <family val="3"/>
      </rPr>
      <t>Charcoal</t>
    </r>
    <r>
      <rPr>
        <sz val="10"/>
        <color theme="1"/>
        <rFont val="GHEA Grapalat"/>
        <family val="3"/>
      </rPr>
      <t>, Solid biofuels</t>
    </r>
  </si>
  <si>
    <r>
      <t xml:space="preserve">Ցանկացած խտության </t>
    </r>
    <r>
      <rPr>
        <b/>
        <sz val="10"/>
        <color theme="1"/>
        <rFont val="GHEA Grapalat"/>
        <family val="3"/>
      </rPr>
      <t>էթիլային</t>
    </r>
    <r>
      <rPr>
        <sz val="10"/>
        <color theme="1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>սպիրտ</t>
    </r>
    <r>
      <rPr>
        <sz val="10"/>
        <color theme="1"/>
        <rFont val="GHEA Grapalat"/>
        <family val="3"/>
      </rPr>
      <t xml:space="preserve"> և այլ սպիրտային թրմօղի</t>
    </r>
  </si>
  <si>
    <r>
      <rPr>
        <b/>
        <sz val="10"/>
        <color theme="1"/>
        <rFont val="GHEA Grapalat"/>
        <family val="3"/>
      </rPr>
      <t>Մեթանոլ</t>
    </r>
    <r>
      <rPr>
        <sz val="10"/>
        <color theme="1"/>
        <rFont val="GHEA Grapalat"/>
        <family val="3"/>
      </rPr>
      <t xml:space="preserve"> (մեթիլային սպիրտ), մոնոսպիրտեր հագեցած</t>
    </r>
  </si>
  <si>
    <r>
      <rPr>
        <b/>
        <sz val="10"/>
        <color theme="1"/>
        <rFont val="GHEA Grapalat"/>
        <family val="3"/>
      </rPr>
      <t xml:space="preserve">Այլ </t>
    </r>
    <r>
      <rPr>
        <sz val="10"/>
        <color theme="1"/>
        <rFont val="GHEA Grapalat"/>
        <family val="3"/>
      </rPr>
      <t xml:space="preserve">ացիկլային պարզ </t>
    </r>
    <r>
      <rPr>
        <b/>
        <sz val="10"/>
        <color theme="1"/>
        <rFont val="GHEA Grapalat"/>
        <family val="3"/>
      </rPr>
      <t>եթերներ</t>
    </r>
    <r>
      <rPr>
        <sz val="10"/>
        <color theme="1"/>
        <rFont val="GHEA Grapalat"/>
        <family val="3"/>
      </rPr>
      <t xml:space="preserve"> և դրանց հալոգենացված, սուլֆացված, նիտրացված կամ նիտրոզացված ածանցյալները.</t>
    </r>
  </si>
  <si>
    <r>
      <rPr>
        <b/>
        <sz val="10"/>
        <color theme="1"/>
        <rFont val="GHEA Grapalat"/>
        <family val="3"/>
      </rPr>
      <t>Biogasoline</t>
    </r>
    <r>
      <rPr>
        <sz val="10"/>
        <color theme="1"/>
        <rFont val="GHEA Grapalat"/>
        <family val="3"/>
      </rPr>
      <t>, Liquid biofuels</t>
    </r>
  </si>
  <si>
    <r>
      <rPr>
        <b/>
        <sz val="10"/>
        <color theme="1"/>
        <rFont val="GHEA Grapalat"/>
        <family val="3"/>
      </rPr>
      <t>Other fuelwood, wood residues and by-products</t>
    </r>
    <r>
      <rPr>
        <sz val="10"/>
        <color theme="1"/>
        <rFont val="GHEA Grapalat"/>
        <family val="3"/>
      </rPr>
      <t>, Solid biofuels</t>
    </r>
  </si>
  <si>
    <r>
      <rPr>
        <b/>
        <sz val="10"/>
        <color theme="1"/>
        <rFont val="GHEA Grapalat"/>
        <family val="3"/>
      </rPr>
      <t>Animal waste</t>
    </r>
    <r>
      <rPr>
        <sz val="10"/>
        <color theme="1"/>
        <rFont val="GHEA Grapalat"/>
        <family val="3"/>
      </rPr>
      <t>, Solid biofuels</t>
    </r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</si>
</sst>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#,##0.0"/>
    <numFmt numFmtId="168" formatCode="General_)"/>
    <numFmt numFmtId="169" formatCode="#,##0.000"/>
    <numFmt numFmtId="170" formatCode="0.0_)"/>
    <numFmt numFmtId="171" formatCode="0.000_)"/>
    <numFmt numFmtId="172" formatCode="0.0%"/>
    <numFmt numFmtId="173" formatCode="#,##0.00000"/>
    <numFmt numFmtId="174" formatCode="0.000000"/>
    <numFmt numFmtId="175" formatCode="#,##0.0000"/>
    <numFmt numFmtId="176" formatCode="#,##0.000000"/>
    <numFmt numFmtId="177" formatCode="0.000"/>
    <numFmt numFmtId="178" formatCode="0.0000"/>
  </numFmts>
  <fonts count="106">
    <font>
      <sz val="10"/>
      <name val="Arial"/>
    </font>
    <font>
      <sz val="10"/>
      <color theme="1"/>
      <name val="GHEA Grapalat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HEA Grapalat"/>
      <family val="3"/>
    </font>
    <font>
      <sz val="10"/>
      <color theme="1"/>
      <name val="GHEA Grapalat"/>
      <family val="2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ourier"/>
      <family val="1"/>
      <charset val="204"/>
    </font>
    <font>
      <sz val="10"/>
      <name val="Courier"/>
      <family val="3"/>
    </font>
    <font>
      <sz val="10"/>
      <name val="Arial Armenian"/>
      <family val="2"/>
    </font>
    <font>
      <sz val="11"/>
      <color theme="5" tint="-0.499984740745262"/>
      <name val="GHEA Grapalat"/>
      <family val="3"/>
    </font>
    <font>
      <sz val="11"/>
      <name val="GHEA Grapalat"/>
      <family val="3"/>
    </font>
    <font>
      <b/>
      <sz val="11"/>
      <color rgb="FF454545"/>
      <name val="GHEA Grapalat"/>
      <family val="3"/>
    </font>
    <font>
      <b/>
      <sz val="10"/>
      <color rgb="FF454545"/>
      <name val="GHEA Grapalat"/>
      <family val="3"/>
    </font>
    <font>
      <b/>
      <sz val="9"/>
      <color rgb="FF454545"/>
      <name val="GHEA Grapalat"/>
      <family val="3"/>
    </font>
    <font>
      <sz val="11"/>
      <color rgb="FF454545"/>
      <name val="GHEA Grapalat"/>
      <family val="3"/>
    </font>
    <font>
      <u/>
      <sz val="8"/>
      <color rgb="FF454545"/>
      <name val="GHEA Grapalat"/>
      <family val="3"/>
    </font>
    <font>
      <b/>
      <sz val="10"/>
      <color theme="1"/>
      <name val="GHEA Grapalat"/>
      <family val="3"/>
    </font>
    <font>
      <b/>
      <sz val="14"/>
      <color theme="5" tint="-0.499984740745262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3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sz val="9"/>
      <name val="GHEA Grapalat"/>
      <family val="3"/>
    </font>
    <font>
      <sz val="9"/>
      <name val="GHEA Grapalat"/>
      <family val="3"/>
    </font>
    <font>
      <b/>
      <sz val="8"/>
      <color rgb="FF7F7F7F"/>
      <name val="GHEA Grapalat"/>
      <family val="3"/>
    </font>
    <font>
      <sz val="9"/>
      <color theme="1"/>
      <name val="GHEA Grapalat"/>
      <family val="3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GHEA Grapalat"/>
      <family val="3"/>
    </font>
    <font>
      <b/>
      <sz val="8"/>
      <name val="GHEA Grapalat"/>
      <family val="3"/>
    </font>
    <font>
      <i/>
      <sz val="9"/>
      <color theme="1"/>
      <name val="GHEA Grapalat"/>
      <family val="3"/>
    </font>
    <font>
      <sz val="8"/>
      <color rgb="FFC00000"/>
      <name val="GHEA Grapalat"/>
      <family val="3"/>
    </font>
    <font>
      <b/>
      <sz val="10"/>
      <color rgb="FF000000"/>
      <name val="GHEA Grapalat"/>
      <family val="3"/>
    </font>
    <font>
      <sz val="9"/>
      <color rgb="FFFF0000"/>
      <name val="Arial"/>
      <family val="2"/>
    </font>
    <font>
      <b/>
      <sz val="9"/>
      <color theme="1"/>
      <name val="GHEA Grapalat"/>
      <family val="3"/>
    </font>
    <font>
      <u/>
      <sz val="9"/>
      <color theme="10"/>
      <name val="Arial"/>
      <family val="2"/>
    </font>
    <font>
      <sz val="8.5"/>
      <color theme="1"/>
      <name val="GHEA Grapalat"/>
      <family val="3"/>
    </font>
    <font>
      <sz val="12"/>
      <color rgb="FF333333"/>
      <name val="Arial"/>
      <family val="2"/>
    </font>
    <font>
      <i/>
      <sz val="8.5"/>
      <name val="GHEA Grapalat"/>
      <family val="3"/>
    </font>
    <font>
      <b/>
      <sz val="11"/>
      <color theme="5" tint="-0.499984740745262"/>
      <name val="GHEA Grapalat"/>
      <family val="3"/>
    </font>
    <font>
      <b/>
      <sz val="18"/>
      <color theme="5" tint="-0.499984740745262"/>
      <name val="GHEA Grapalat"/>
      <family val="3"/>
    </font>
    <font>
      <b/>
      <sz val="16"/>
      <color theme="5" tint="-0.499984740745262"/>
      <name val="GHEA Grapalat"/>
      <family val="3"/>
    </font>
    <font>
      <b/>
      <sz val="10.5"/>
      <color rgb="FF454545"/>
      <name val="GHEA Grapalat"/>
      <family val="3"/>
    </font>
    <font>
      <i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GHEA Grapalat"/>
      <family val="3"/>
    </font>
    <font>
      <b/>
      <i/>
      <sz val="10"/>
      <color rgb="FFC00000"/>
      <name val="GHEA Grapalat"/>
      <family val="3"/>
    </font>
    <font>
      <b/>
      <sz val="9"/>
      <color rgb="FFC00000"/>
      <name val="Arial"/>
      <family val="2"/>
    </font>
    <font>
      <sz val="8"/>
      <color rgb="FFFF0000"/>
      <name val="Arial"/>
      <family val="2"/>
    </font>
    <font>
      <b/>
      <sz val="10"/>
      <name val="Times New Roman"/>
      <family val="1"/>
    </font>
    <font>
      <sz val="10"/>
      <color rgb="FFFF0000"/>
      <name val="GHEA Grapalat"/>
      <family val="3"/>
    </font>
    <font>
      <sz val="10"/>
      <color rgb="FFFF0000"/>
      <name val="Arial"/>
      <family val="2"/>
    </font>
    <font>
      <sz val="9"/>
      <color rgb="FFFF0000"/>
      <name val="GHEA Grapalat"/>
      <family val="3"/>
    </font>
    <font>
      <b/>
      <sz val="9"/>
      <color rgb="FFFF0000"/>
      <name val="GHEA Grapalat"/>
      <family val="3"/>
    </font>
    <font>
      <b/>
      <sz val="9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rgb="FF454545"/>
      <name val="GHEA Grapalat"/>
      <family val="3"/>
    </font>
    <font>
      <b/>
      <sz val="10"/>
      <color theme="5" tint="-0.499984740745262"/>
      <name val="GHEA Grapalat"/>
      <family val="3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  <charset val="204"/>
    </font>
    <font>
      <i/>
      <sz val="10"/>
      <name val="Times New Roman"/>
      <family val="1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rgb="FF454545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GHEA Grapalat"/>
      <family val="3"/>
    </font>
    <font>
      <b/>
      <i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ADB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ck">
        <color theme="9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168" fontId="37" fillId="0" borderId="0"/>
    <xf numFmtId="169" fontId="38" fillId="0" borderId="0"/>
    <xf numFmtId="0" fontId="39" fillId="0" borderId="0"/>
    <xf numFmtId="170" fontId="38" fillId="0" borderId="0"/>
    <xf numFmtId="171" fontId="38" fillId="0" borderId="0"/>
    <xf numFmtId="171" fontId="38" fillId="0" borderId="0"/>
    <xf numFmtId="0" fontId="3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037">
    <xf numFmtId="0" fontId="0" fillId="0" borderId="0" xfId="0"/>
    <xf numFmtId="0" fontId="3" fillId="0" borderId="0" xfId="0" applyFont="1"/>
    <xf numFmtId="49" fontId="0" fillId="0" borderId="0" xfId="0" applyNumberFormat="1"/>
    <xf numFmtId="49" fontId="3" fillId="0" borderId="0" xfId="0" applyNumberFormat="1" applyFont="1"/>
    <xf numFmtId="43" fontId="0" fillId="0" borderId="0" xfId="28" applyFont="1" applyAlignment="1">
      <alignment horizontal="right"/>
    </xf>
    <xf numFmtId="43" fontId="3" fillId="0" borderId="0" xfId="28" applyFont="1" applyAlignment="1">
      <alignment horizontal="right"/>
    </xf>
    <xf numFmtId="165" fontId="0" fillId="0" borderId="0" xfId="28" applyNumberFormat="1" applyFont="1" applyAlignment="1">
      <alignment horizontal="right"/>
    </xf>
    <xf numFmtId="165" fontId="3" fillId="0" borderId="0" xfId="28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justify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justify"/>
    </xf>
    <xf numFmtId="0" fontId="6" fillId="0" borderId="0" xfId="0" applyFont="1" applyBorder="1" applyAlignment="1">
      <alignment horizontal="right"/>
    </xf>
    <xf numFmtId="0" fontId="6" fillId="0" borderId="13" xfId="0" applyFont="1" applyBorder="1"/>
    <xf numFmtId="0" fontId="6" fillId="0" borderId="0" xfId="0" applyFont="1" applyFill="1" applyBorder="1"/>
    <xf numFmtId="0" fontId="6" fillId="0" borderId="11" xfId="0" applyFont="1" applyBorder="1"/>
    <xf numFmtId="0" fontId="7" fillId="0" borderId="11" xfId="0" applyFont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164" fontId="3" fillId="0" borderId="0" xfId="28" applyNumberFormat="1" applyFont="1" applyAlignment="1">
      <alignment horizontal="right"/>
    </xf>
    <xf numFmtId="164" fontId="0" fillId="0" borderId="0" xfId="0" applyNumberFormat="1"/>
    <xf numFmtId="9" fontId="3" fillId="0" borderId="0" xfId="41" applyFont="1"/>
    <xf numFmtId="164" fontId="3" fillId="0" borderId="0" xfId="0" applyNumberFormat="1" applyFont="1"/>
    <xf numFmtId="43" fontId="3" fillId="0" borderId="0" xfId="28" applyFont="1"/>
    <xf numFmtId="0" fontId="28" fillId="0" borderId="0" xfId="45" applyFont="1"/>
    <xf numFmtId="0" fontId="28" fillId="0" borderId="0" xfId="45" applyFont="1" applyAlignment="1">
      <alignment vertical="center"/>
    </xf>
    <xf numFmtId="0" fontId="28" fillId="0" borderId="0" xfId="45" applyFont="1" applyAlignment="1">
      <alignment horizontal="center"/>
    </xf>
    <xf numFmtId="0" fontId="28" fillId="0" borderId="0" xfId="45" applyFont="1" applyAlignment="1">
      <alignment wrapText="1"/>
    </xf>
    <xf numFmtId="0" fontId="25" fillId="0" borderId="0" xfId="45" applyNumberFormat="1" applyFont="1" applyFill="1" applyBorder="1" applyAlignment="1" applyProtection="1">
      <alignment horizontal="left" vertical="center"/>
    </xf>
    <xf numFmtId="0" fontId="27" fillId="0" borderId="0" xfId="45" applyNumberFormat="1" applyFont="1" applyFill="1" applyBorder="1" applyAlignment="1" applyProtection="1">
      <alignment horizontal="center" vertical="center"/>
    </xf>
    <xf numFmtId="0" fontId="25" fillId="0" borderId="0" xfId="45" applyNumberFormat="1" applyFont="1" applyFill="1" applyBorder="1" applyAlignment="1" applyProtection="1">
      <alignment horizontal="left" vertical="center" wrapText="1"/>
    </xf>
    <xf numFmtId="167" fontId="30" fillId="0" borderId="0" xfId="45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" fillId="0" borderId="0" xfId="0" applyFont="1" applyFill="1"/>
    <xf numFmtId="3" fontId="30" fillId="0" borderId="0" xfId="45" applyNumberFormat="1" applyFont="1" applyFill="1" applyAlignment="1">
      <alignment horizontal="center" vertical="center" wrapText="1"/>
    </xf>
    <xf numFmtId="3" fontId="30" fillId="0" borderId="0" xfId="45" applyNumberFormat="1" applyFont="1" applyAlignment="1">
      <alignment horizontal="center" wrapText="1"/>
    </xf>
    <xf numFmtId="0" fontId="33" fillId="0" borderId="0" xfId="46" applyFill="1" applyAlignment="1" applyProtection="1">
      <alignment horizontal="left" vertical="center" wrapText="1"/>
    </xf>
    <xf numFmtId="0" fontId="25" fillId="0" borderId="19" xfId="45" applyNumberFormat="1" applyFont="1" applyFill="1" applyBorder="1" applyAlignment="1" applyProtection="1">
      <alignment horizontal="left" vertical="center" wrapText="1"/>
    </xf>
    <xf numFmtId="167" fontId="29" fillId="0" borderId="19" xfId="45" applyNumberFormat="1" applyFont="1" applyFill="1" applyBorder="1" applyAlignment="1" applyProtection="1">
      <alignment horizontal="center" vertical="center" wrapText="1"/>
    </xf>
    <xf numFmtId="0" fontId="27" fillId="0" borderId="19" xfId="45" applyNumberFormat="1" applyFont="1" applyFill="1" applyBorder="1" applyAlignment="1" applyProtection="1">
      <alignment horizontal="left" vertical="center" wrapText="1" indent="1"/>
    </xf>
    <xf numFmtId="167" fontId="31" fillId="0" borderId="19" xfId="45" applyNumberFormat="1" applyFont="1" applyFill="1" applyBorder="1" applyAlignment="1" applyProtection="1">
      <alignment horizontal="center" vertical="center" wrapText="1"/>
    </xf>
    <xf numFmtId="0" fontId="28" fillId="0" borderId="20" xfId="45" applyFont="1" applyFill="1" applyBorder="1" applyAlignment="1">
      <alignment horizontal="left" vertical="center" wrapText="1" indent="1"/>
    </xf>
    <xf numFmtId="0" fontId="25" fillId="24" borderId="19" xfId="45" applyNumberFormat="1" applyFont="1" applyFill="1" applyBorder="1" applyAlignment="1" applyProtection="1">
      <alignment horizontal="left" vertical="center" wrapText="1"/>
    </xf>
    <xf numFmtId="0" fontId="29" fillId="24" borderId="20" xfId="45" applyNumberFormat="1" applyFont="1" applyFill="1" applyBorder="1" applyAlignment="1" applyProtection="1">
      <alignment horizontal="center" vertical="center" wrapText="1"/>
    </xf>
    <xf numFmtId="167" fontId="29" fillId="24" borderId="19" xfId="45" applyNumberFormat="1" applyFont="1" applyFill="1" applyBorder="1" applyAlignment="1" applyProtection="1">
      <alignment horizontal="center" vertical="center" wrapText="1"/>
    </xf>
    <xf numFmtId="0" fontId="28" fillId="0" borderId="0" xfId="45" applyFont="1" applyAlignment="1">
      <alignment vertical="center" wrapText="1"/>
    </xf>
    <xf numFmtId="0" fontId="46" fillId="0" borderId="0" xfId="46" applyFont="1" applyFill="1" applyAlignment="1" applyProtection="1">
      <alignment horizontal="left"/>
    </xf>
    <xf numFmtId="0" fontId="47" fillId="0" borderId="0" xfId="45" applyFont="1"/>
    <xf numFmtId="0" fontId="48" fillId="0" borderId="0" xfId="0" applyFont="1" applyBorder="1" applyAlignment="1">
      <alignment horizontal="left" vertical="top"/>
    </xf>
    <xf numFmtId="0" fontId="49" fillId="0" borderId="0" xfId="45" applyFont="1"/>
    <xf numFmtId="0" fontId="50" fillId="0" borderId="0" xfId="45" applyNumberFormat="1" applyFont="1" applyFill="1" applyBorder="1" applyAlignment="1" applyProtection="1">
      <alignment horizontal="left" vertical="center"/>
    </xf>
    <xf numFmtId="0" fontId="51" fillId="0" borderId="0" xfId="46" applyFont="1" applyFill="1" applyAlignment="1" applyProtection="1">
      <alignment horizontal="left" vertical="center" wrapText="1"/>
    </xf>
    <xf numFmtId="3" fontId="52" fillId="0" borderId="0" xfId="45" applyNumberFormat="1" applyFont="1" applyFill="1" applyAlignment="1">
      <alignment horizontal="center" vertical="center" wrapText="1"/>
    </xf>
    <xf numFmtId="0" fontId="49" fillId="0" borderId="0" xfId="45" applyFont="1" applyFill="1" applyAlignment="1">
      <alignment horizontal="left" vertical="center" wrapText="1"/>
    </xf>
    <xf numFmtId="0" fontId="28" fillId="0" borderId="19" xfId="45" applyFont="1" applyFill="1" applyBorder="1" applyAlignment="1">
      <alignment horizontal="center" vertical="center"/>
    </xf>
    <xf numFmtId="0" fontId="34" fillId="0" borderId="19" xfId="45" applyFont="1" applyFill="1" applyBorder="1" applyAlignment="1">
      <alignment horizontal="center" vertical="center" wrapText="1"/>
    </xf>
    <xf numFmtId="0" fontId="53" fillId="0" borderId="19" xfId="45" applyNumberFormat="1" applyFont="1" applyFill="1" applyBorder="1" applyAlignment="1" applyProtection="1">
      <alignment horizontal="center" vertical="center" wrapText="1"/>
    </xf>
    <xf numFmtId="0" fontId="27" fillId="0" borderId="19" xfId="45" applyNumberFormat="1" applyFont="1" applyFill="1" applyBorder="1" applyAlignment="1" applyProtection="1">
      <alignment horizontal="center" vertical="center"/>
    </xf>
    <xf numFmtId="2" fontId="27" fillId="0" borderId="19" xfId="45" applyNumberFormat="1" applyFont="1" applyFill="1" applyBorder="1" applyAlignment="1" applyProtection="1">
      <alignment horizontal="center" vertical="center"/>
    </xf>
    <xf numFmtId="0" fontId="27" fillId="24" borderId="19" xfId="45" applyNumberFormat="1" applyFont="1" applyFill="1" applyBorder="1" applyAlignment="1" applyProtection="1">
      <alignment horizontal="center" vertical="center"/>
    </xf>
    <xf numFmtId="0" fontId="25" fillId="24" borderId="19" xfId="45" applyNumberFormat="1" applyFont="1" applyFill="1" applyBorder="1" applyAlignment="1" applyProtection="1">
      <alignment horizontal="center" vertical="center"/>
    </xf>
    <xf numFmtId="166" fontId="27" fillId="0" borderId="19" xfId="45" applyNumberFormat="1" applyFont="1" applyFill="1" applyBorder="1" applyAlignment="1" applyProtection="1">
      <alignment horizontal="center" vertical="center"/>
    </xf>
    <xf numFmtId="0" fontId="27" fillId="0" borderId="19" xfId="45" applyNumberFormat="1" applyFont="1" applyFill="1" applyBorder="1" applyAlignment="1" applyProtection="1">
      <alignment horizontal="left" vertical="center" wrapText="1" indent="3"/>
    </xf>
    <xf numFmtId="166" fontId="27" fillId="0" borderId="19" xfId="45" applyNumberFormat="1" applyFont="1" applyFill="1" applyBorder="1" applyAlignment="1" applyProtection="1">
      <alignment horizontal="left" vertical="center" wrapText="1" indent="1"/>
    </xf>
    <xf numFmtId="172" fontId="30" fillId="0" borderId="0" xfId="41" applyNumberFormat="1" applyFont="1" applyAlignment="1">
      <alignment horizontal="center" wrapText="1"/>
    </xf>
    <xf numFmtId="172" fontId="30" fillId="0" borderId="0" xfId="41" applyNumberFormat="1" applyFont="1" applyFill="1" applyAlignment="1">
      <alignment horizontal="center" vertical="center" wrapText="1"/>
    </xf>
    <xf numFmtId="172" fontId="52" fillId="0" borderId="0" xfId="41" applyNumberFormat="1" applyFont="1" applyFill="1" applyAlignment="1">
      <alignment horizontal="center" vertical="center" wrapText="1"/>
    </xf>
    <xf numFmtId="4" fontId="31" fillId="0" borderId="19" xfId="45" applyNumberFormat="1" applyFont="1" applyFill="1" applyBorder="1" applyAlignment="1" applyProtection="1">
      <alignment horizontal="center" vertical="center" wrapText="1"/>
    </xf>
    <xf numFmtId="167" fontId="30" fillId="0" borderId="19" xfId="45" applyNumberFormat="1" applyFont="1" applyFill="1" applyBorder="1" applyAlignment="1">
      <alignment horizontal="center" vertical="center" wrapText="1"/>
    </xf>
    <xf numFmtId="167" fontId="29" fillId="0" borderId="0" xfId="45" applyNumberFormat="1" applyFont="1" applyFill="1" applyBorder="1" applyAlignment="1" applyProtection="1">
      <alignment horizontal="center" vertical="center" wrapText="1"/>
    </xf>
    <xf numFmtId="0" fontId="29" fillId="0" borderId="19" xfId="45" applyNumberFormat="1" applyFont="1" applyFill="1" applyBorder="1" applyAlignment="1" applyProtection="1">
      <alignment horizontal="center" vertical="center" wrapText="1"/>
    </xf>
    <xf numFmtId="0" fontId="28" fillId="24" borderId="19" xfId="45" applyFont="1" applyFill="1" applyBorder="1" applyAlignment="1">
      <alignment horizontal="center" vertical="center"/>
    </xf>
    <xf numFmtId="0" fontId="28" fillId="0" borderId="19" xfId="45" applyFont="1" applyFill="1" applyBorder="1" applyAlignment="1">
      <alignment horizontal="left" vertical="center" wrapText="1" indent="1"/>
    </xf>
    <xf numFmtId="0" fontId="47" fillId="24" borderId="19" xfId="45" applyFont="1" applyFill="1" applyBorder="1" applyAlignment="1">
      <alignment horizontal="center" vertical="center"/>
    </xf>
    <xf numFmtId="0" fontId="28" fillId="24" borderId="20" xfId="45" applyFont="1" applyFill="1" applyBorder="1" applyAlignment="1">
      <alignment horizontal="center" vertical="center"/>
    </xf>
    <xf numFmtId="0" fontId="28" fillId="0" borderId="20" xfId="45" applyFont="1" applyFill="1" applyBorder="1" applyAlignment="1">
      <alignment horizontal="center" vertical="center"/>
    </xf>
    <xf numFmtId="167" fontId="29" fillId="24" borderId="20" xfId="45" applyNumberFormat="1" applyFont="1" applyFill="1" applyBorder="1" applyAlignment="1" applyProtection="1">
      <alignment horizontal="center" vertical="center" wrapText="1"/>
    </xf>
    <xf numFmtId="167" fontId="29" fillId="0" borderId="20" xfId="45" applyNumberFormat="1" applyFont="1" applyFill="1" applyBorder="1" applyAlignment="1" applyProtection="1">
      <alignment horizontal="center" vertical="center" wrapText="1"/>
    </xf>
    <xf numFmtId="43" fontId="30" fillId="0" borderId="0" xfId="28" applyFont="1" applyAlignment="1">
      <alignment horizontal="center" wrapText="1"/>
    </xf>
    <xf numFmtId="167" fontId="30" fillId="0" borderId="0" xfId="45" applyNumberFormat="1" applyFont="1" applyAlignment="1">
      <alignment horizontal="center" wrapText="1"/>
    </xf>
    <xf numFmtId="0" fontId="27" fillId="0" borderId="19" xfId="45" applyNumberFormat="1" applyFont="1" applyFill="1" applyBorder="1" applyAlignment="1" applyProtection="1">
      <alignment horizontal="left" vertical="center" wrapText="1"/>
    </xf>
    <xf numFmtId="0" fontId="49" fillId="0" borderId="19" xfId="45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8" fillId="0" borderId="0" xfId="45" applyFont="1" applyBorder="1" applyAlignment="1">
      <alignment vertical="center" wrapText="1"/>
    </xf>
    <xf numFmtId="3" fontId="30" fillId="0" borderId="0" xfId="45" applyNumberFormat="1" applyFont="1" applyFill="1" applyBorder="1" applyAlignment="1">
      <alignment horizontal="center" vertical="center" wrapText="1"/>
    </xf>
    <xf numFmtId="0" fontId="28" fillId="0" borderId="0" xfId="45" applyFont="1" applyBorder="1"/>
    <xf numFmtId="0" fontId="50" fillId="0" borderId="0" xfId="45" applyNumberFormat="1" applyFont="1" applyFill="1" applyBorder="1" applyAlignment="1" applyProtection="1">
      <alignment horizontal="center" vertical="center" wrapText="1"/>
    </xf>
    <xf numFmtId="0" fontId="49" fillId="0" borderId="0" xfId="45" applyFont="1" applyBorder="1"/>
    <xf numFmtId="0" fontId="51" fillId="0" borderId="0" xfId="46" applyFont="1" applyFill="1" applyBorder="1" applyAlignment="1" applyProtection="1">
      <alignment horizontal="left" vertical="center" wrapText="1"/>
    </xf>
    <xf numFmtId="3" fontId="52" fillId="0" borderId="0" xfId="45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left" vertical="center" wrapText="1"/>
    </xf>
    <xf numFmtId="0" fontId="2" fillId="0" borderId="0" xfId="0" applyFont="1"/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25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6" fontId="58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Fill="1"/>
    <xf numFmtId="0" fontId="3" fillId="0" borderId="0" xfId="0" applyFont="1" applyFill="1" applyBorder="1"/>
    <xf numFmtId="167" fontId="29" fillId="0" borderId="0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left" vertical="center" wrapText="1" indent="1"/>
    </xf>
    <xf numFmtId="1" fontId="27" fillId="0" borderId="16" xfId="0" applyNumberFormat="1" applyFont="1" applyFill="1" applyBorder="1" applyAlignment="1">
      <alignment horizontal="left" vertical="center" wrapText="1" indent="1"/>
    </xf>
    <xf numFmtId="1" fontId="25" fillId="25" borderId="14" xfId="0" applyNumberFormat="1" applyFont="1" applyFill="1" applyBorder="1" applyAlignment="1">
      <alignment horizontal="left" vertical="center" wrapText="1"/>
    </xf>
    <xf numFmtId="1" fontId="25" fillId="0" borderId="21" xfId="0" applyNumberFormat="1" applyFont="1" applyFill="1" applyBorder="1" applyAlignment="1">
      <alignment horizontal="left" vertical="center" wrapText="1"/>
    </xf>
    <xf numFmtId="1" fontId="25" fillId="0" borderId="22" xfId="0" applyNumberFormat="1" applyFont="1" applyFill="1" applyBorder="1" applyAlignment="1">
      <alignment horizontal="left" vertical="center" wrapText="1"/>
    </xf>
    <xf numFmtId="166" fontId="25" fillId="0" borderId="21" xfId="0" applyNumberFormat="1" applyFont="1" applyFill="1" applyBorder="1" applyAlignment="1">
      <alignment horizontal="left" vertical="center" wrapText="1"/>
    </xf>
    <xf numFmtId="1" fontId="59" fillId="0" borderId="16" xfId="0" applyNumberFormat="1" applyFont="1" applyFill="1" applyBorder="1" applyAlignment="1">
      <alignment horizontal="left" vertical="center" wrapText="1" indent="3"/>
    </xf>
    <xf numFmtId="167" fontId="29" fillId="0" borderId="16" xfId="0" applyNumberFormat="1" applyFont="1" applyFill="1" applyBorder="1" applyAlignment="1">
      <alignment horizontal="center" vertical="center"/>
    </xf>
    <xf numFmtId="167" fontId="29" fillId="25" borderId="14" xfId="0" applyNumberFormat="1" applyFont="1" applyFill="1" applyBorder="1" applyAlignment="1">
      <alignment horizontal="center" vertical="center" wrapText="1"/>
    </xf>
    <xf numFmtId="167" fontId="29" fillId="0" borderId="18" xfId="0" applyNumberFormat="1" applyFont="1" applyFill="1" applyBorder="1" applyAlignment="1">
      <alignment horizontal="center" vertical="center"/>
    </xf>
    <xf numFmtId="167" fontId="29" fillId="0" borderId="21" xfId="0" applyNumberFormat="1" applyFont="1" applyFill="1" applyBorder="1" applyAlignment="1">
      <alignment horizontal="center" vertical="center"/>
    </xf>
    <xf numFmtId="167" fontId="29" fillId="0" borderId="22" xfId="0" applyNumberFormat="1" applyFont="1" applyFill="1" applyBorder="1" applyAlignment="1">
      <alignment horizontal="center" vertical="center"/>
    </xf>
    <xf numFmtId="167" fontId="57" fillId="0" borderId="16" xfId="0" applyNumberFormat="1" applyFont="1" applyFill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 vertical="center"/>
    </xf>
    <xf numFmtId="167" fontId="31" fillId="0" borderId="15" xfId="0" applyNumberFormat="1" applyFont="1" applyFill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 vertical="center" wrapText="1"/>
    </xf>
    <xf numFmtId="0" fontId="54" fillId="0" borderId="19" xfId="45" applyNumberFormat="1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/>
    <xf numFmtId="0" fontId="57" fillId="0" borderId="0" xfId="0" applyFont="1" applyFill="1" applyAlignment="1">
      <alignment horizontal="center" vertical="center"/>
    </xf>
    <xf numFmtId="0" fontId="57" fillId="0" borderId="0" xfId="0" applyFont="1" applyFill="1"/>
    <xf numFmtId="0" fontId="31" fillId="0" borderId="0" xfId="0" applyFont="1" applyFill="1" applyBorder="1"/>
    <xf numFmtId="4" fontId="31" fillId="0" borderId="0" xfId="0" applyNumberFormat="1" applyFont="1" applyFill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 wrapText="1"/>
    </xf>
    <xf numFmtId="0" fontId="32" fillId="0" borderId="0" xfId="45" applyNumberFormat="1" applyFont="1" applyAlignment="1">
      <alignment horizontal="center" wrapText="1"/>
    </xf>
    <xf numFmtId="167" fontId="28" fillId="0" borderId="0" xfId="45" applyNumberFormat="1" applyFont="1"/>
    <xf numFmtId="166" fontId="31" fillId="0" borderId="0" xfId="0" applyNumberFormat="1" applyFont="1" applyAlignment="1">
      <alignment horizontal="center" vertical="center"/>
    </xf>
    <xf numFmtId="0" fontId="54" fillId="0" borderId="0" xfId="4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45" applyFont="1" applyAlignment="1">
      <alignment horizontal="left"/>
    </xf>
    <xf numFmtId="166" fontId="28" fillId="0" borderId="0" xfId="45" applyNumberFormat="1" applyFont="1" applyAlignment="1">
      <alignment horizontal="left"/>
    </xf>
    <xf numFmtId="0" fontId="28" fillId="0" borderId="0" xfId="45" applyFont="1" applyAlignment="1">
      <alignment horizontal="left" wrapText="1"/>
    </xf>
    <xf numFmtId="3" fontId="30" fillId="0" borderId="0" xfId="45" applyNumberFormat="1" applyFont="1" applyFill="1" applyAlignment="1">
      <alignment horizontal="center" wrapText="1"/>
    </xf>
    <xf numFmtId="0" fontId="50" fillId="0" borderId="19" xfId="45" applyNumberFormat="1" applyFont="1" applyFill="1" applyBorder="1" applyAlignment="1" applyProtection="1">
      <alignment horizontal="left" vertical="center" wrapText="1"/>
    </xf>
    <xf numFmtId="0" fontId="27" fillId="0" borderId="0" xfId="45" applyNumberFormat="1" applyFont="1" applyFill="1" applyBorder="1" applyAlignment="1" applyProtection="1">
      <alignment horizontal="left" vertical="center" wrapText="1" indent="1"/>
    </xf>
    <xf numFmtId="0" fontId="39" fillId="0" borderId="0" xfId="0" applyFont="1" applyFill="1"/>
    <xf numFmtId="0" fontId="49" fillId="0" borderId="0" xfId="45" applyFont="1" applyFill="1" applyAlignment="1">
      <alignment horizontal="left" vertical="center"/>
    </xf>
    <xf numFmtId="0" fontId="61" fillId="0" borderId="19" xfId="45" applyFont="1" applyFill="1" applyBorder="1" applyAlignment="1">
      <alignment horizontal="center" vertical="center" wrapText="1"/>
    </xf>
    <xf numFmtId="166" fontId="31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25" fillId="0" borderId="19" xfId="45" applyNumberFormat="1" applyFont="1" applyFill="1" applyBorder="1" applyAlignment="1" applyProtection="1">
      <alignment horizontal="left" vertical="center"/>
    </xf>
    <xf numFmtId="3" fontId="30" fillId="0" borderId="0" xfId="45" applyNumberFormat="1" applyFont="1" applyAlignment="1">
      <alignment horizontal="left"/>
    </xf>
    <xf numFmtId="3" fontId="0" fillId="0" borderId="0" xfId="0" applyNumberFormat="1"/>
    <xf numFmtId="0" fontId="31" fillId="0" borderId="0" xfId="0" applyFont="1"/>
    <xf numFmtId="1" fontId="53" fillId="0" borderId="14" xfId="0" applyNumberFormat="1" applyFont="1" applyFill="1" applyBorder="1" applyAlignment="1">
      <alignment horizontal="center" vertical="center" wrapText="1"/>
    </xf>
    <xf numFmtId="0" fontId="31" fillId="0" borderId="20" xfId="45" applyNumberFormat="1" applyFont="1" applyFill="1" applyBorder="1" applyAlignment="1" applyProtection="1">
      <alignment horizontal="center" vertical="center" wrapText="1"/>
    </xf>
    <xf numFmtId="0" fontId="28" fillId="0" borderId="20" xfId="45" applyFont="1" applyFill="1" applyBorder="1" applyAlignment="1">
      <alignment horizontal="left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left" vertical="center" wrapText="1" indent="1"/>
    </xf>
    <xf numFmtId="166" fontId="2" fillId="0" borderId="23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left" vertical="center" wrapText="1" indent="1"/>
    </xf>
    <xf numFmtId="1" fontId="54" fillId="0" borderId="14" xfId="0" applyNumberFormat="1" applyFont="1" applyFill="1" applyBorder="1" applyAlignment="1">
      <alignment horizontal="center" vertical="center" wrapText="1"/>
    </xf>
    <xf numFmtId="166" fontId="31" fillId="0" borderId="15" xfId="0" applyNumberFormat="1" applyFont="1" applyFill="1" applyBorder="1" applyAlignment="1">
      <alignment horizontal="center" vertical="center" wrapText="1"/>
    </xf>
    <xf numFmtId="1" fontId="54" fillId="0" borderId="15" xfId="0" applyNumberFormat="1" applyFont="1" applyFill="1" applyBorder="1" applyAlignment="1">
      <alignment horizontal="left" vertical="center" wrapText="1" indent="1"/>
    </xf>
    <xf numFmtId="166" fontId="31" fillId="0" borderId="16" xfId="0" applyNumberFormat="1" applyFont="1" applyFill="1" applyBorder="1" applyAlignment="1">
      <alignment horizontal="center" vertical="center" wrapText="1"/>
    </xf>
    <xf numFmtId="1" fontId="54" fillId="0" borderId="16" xfId="0" applyNumberFormat="1" applyFont="1" applyFill="1" applyBorder="1" applyAlignment="1">
      <alignment horizontal="left" vertical="center" wrapText="1" indent="1"/>
    </xf>
    <xf numFmtId="1" fontId="29" fillId="25" borderId="14" xfId="0" applyNumberFormat="1" applyFont="1" applyFill="1" applyBorder="1" applyAlignment="1">
      <alignment horizontal="center" vertical="center" wrapText="1"/>
    </xf>
    <xf numFmtId="1" fontId="53" fillId="25" borderId="14" xfId="0" applyNumberFormat="1" applyFont="1" applyFill="1" applyBorder="1" applyAlignment="1">
      <alignment horizontal="left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left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1" fontId="53" fillId="0" borderId="21" xfId="0" applyNumberFormat="1" applyFont="1" applyFill="1" applyBorder="1" applyAlignment="1">
      <alignment horizontal="left" vertical="center" wrapText="1"/>
    </xf>
    <xf numFmtId="166" fontId="31" fillId="0" borderId="23" xfId="0" applyNumberFormat="1" applyFont="1" applyFill="1" applyBorder="1" applyAlignment="1">
      <alignment horizontal="center" vertical="center" wrapText="1"/>
    </xf>
    <xf numFmtId="1" fontId="54" fillId="0" borderId="23" xfId="0" applyNumberFormat="1" applyFont="1" applyFill="1" applyBorder="1" applyAlignment="1">
      <alignment horizontal="left" vertical="center" wrapText="1" indent="1"/>
    </xf>
    <xf numFmtId="167" fontId="31" fillId="0" borderId="23" xfId="0" applyNumberFormat="1" applyFont="1" applyFill="1" applyBorder="1" applyAlignment="1">
      <alignment horizontal="center" vertical="center"/>
    </xf>
    <xf numFmtId="166" fontId="31" fillId="0" borderId="18" xfId="0" applyNumberFormat="1" applyFont="1" applyFill="1" applyBorder="1" applyAlignment="1">
      <alignment horizontal="center" vertical="center" wrapText="1"/>
    </xf>
    <xf numFmtId="1" fontId="54" fillId="0" borderId="18" xfId="0" applyNumberFormat="1" applyFont="1" applyFill="1" applyBorder="1" applyAlignment="1">
      <alignment horizontal="left" vertical="center" wrapText="1" indent="1"/>
    </xf>
    <xf numFmtId="167" fontId="31" fillId="0" borderId="18" xfId="0" applyNumberFormat="1" applyFont="1" applyFill="1" applyBorder="1" applyAlignment="1">
      <alignment horizontal="center" vertical="center"/>
    </xf>
    <xf numFmtId="167" fontId="29" fillId="0" borderId="23" xfId="0" applyNumberFormat="1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 wrapText="1"/>
    </xf>
    <xf numFmtId="1" fontId="53" fillId="0" borderId="16" xfId="0" applyNumberFormat="1" applyFont="1" applyFill="1" applyBorder="1" applyAlignment="1">
      <alignment horizontal="left" vertical="center" wrapText="1"/>
    </xf>
    <xf numFmtId="1" fontId="53" fillId="0" borderId="22" xfId="0" applyNumberFormat="1" applyFont="1" applyFill="1" applyBorder="1" applyAlignment="1">
      <alignment horizontal="left" vertical="center" wrapText="1"/>
    </xf>
    <xf numFmtId="166" fontId="53" fillId="0" borderId="21" xfId="0" applyNumberFormat="1" applyFont="1" applyFill="1" applyBorder="1" applyAlignment="1">
      <alignment horizontal="left" vertical="center" wrapText="1"/>
    </xf>
    <xf numFmtId="166" fontId="57" fillId="0" borderId="16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166" fontId="29" fillId="25" borderId="1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left" vertical="center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166" fontId="3" fillId="25" borderId="14" xfId="0" applyNumberFormat="1" applyFont="1" applyFill="1" applyBorder="1" applyAlignment="1">
      <alignment horizontal="center" vertical="center" wrapText="1"/>
    </xf>
    <xf numFmtId="0" fontId="28" fillId="0" borderId="0" xfId="45" applyFont="1" applyFill="1" applyBorder="1" applyAlignment="1">
      <alignment horizontal="center" vertical="center"/>
    </xf>
    <xf numFmtId="0" fontId="28" fillId="0" borderId="0" xfId="45" applyFont="1" applyFill="1" applyBorder="1" applyAlignment="1">
      <alignment horizontal="left" vertical="center" wrapText="1" indent="1"/>
    </xf>
    <xf numFmtId="1" fontId="29" fillId="0" borderId="14" xfId="58" applyNumberFormat="1" applyFont="1" applyFill="1" applyBorder="1" applyAlignment="1">
      <alignment horizontal="center" vertical="center" wrapText="1"/>
    </xf>
    <xf numFmtId="1" fontId="31" fillId="0" borderId="14" xfId="58" applyNumberFormat="1" applyFont="1" applyFill="1" applyBorder="1" applyAlignment="1">
      <alignment horizontal="center" vertical="center" wrapText="1"/>
    </xf>
    <xf numFmtId="0" fontId="56" fillId="0" borderId="0" xfId="45" applyFont="1" applyAlignment="1"/>
    <xf numFmtId="0" fontId="31" fillId="0" borderId="0" xfId="0" applyFont="1" applyAlignment="1"/>
    <xf numFmtId="167" fontId="31" fillId="26" borderId="19" xfId="45" applyNumberFormat="1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/>
    <xf numFmtId="166" fontId="29" fillId="0" borderId="0" xfId="45" applyNumberFormat="1" applyFont="1" applyFill="1" applyBorder="1" applyAlignment="1" applyProtection="1">
      <alignment horizontal="center" vertical="center" wrapText="1"/>
    </xf>
    <xf numFmtId="0" fontId="56" fillId="0" borderId="19" xfId="45" applyFont="1" applyFill="1" applyBorder="1" applyAlignment="1">
      <alignment horizontal="center" vertical="center" wrapText="1"/>
    </xf>
    <xf numFmtId="1" fontId="60" fillId="0" borderId="14" xfId="58" applyNumberFormat="1" applyFont="1" applyFill="1" applyBorder="1" applyAlignment="1">
      <alignment horizontal="center" vertical="center" wrapText="1"/>
    </xf>
    <xf numFmtId="0" fontId="30" fillId="0" borderId="0" xfId="45" applyFont="1"/>
    <xf numFmtId="1" fontId="29" fillId="0" borderId="15" xfId="0" applyNumberFormat="1" applyFont="1" applyFill="1" applyBorder="1" applyAlignment="1">
      <alignment horizontal="center" vertical="center" wrapText="1"/>
    </xf>
    <xf numFmtId="0" fontId="56" fillId="0" borderId="25" xfId="45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left" vertical="center" wrapText="1" indent="1"/>
    </xf>
    <xf numFmtId="1" fontId="59" fillId="0" borderId="19" xfId="0" applyNumberFormat="1" applyFont="1" applyFill="1" applyBorder="1" applyAlignment="1">
      <alignment horizontal="left" vertical="center" wrapText="1" indent="3"/>
    </xf>
    <xf numFmtId="0" fontId="28" fillId="0" borderId="24" xfId="45" applyFont="1" applyFill="1" applyBorder="1" applyAlignment="1">
      <alignment horizontal="center" vertical="center"/>
    </xf>
    <xf numFmtId="1" fontId="25" fillId="24" borderId="19" xfId="0" applyNumberFormat="1" applyFont="1" applyFill="1" applyBorder="1" applyAlignment="1">
      <alignment horizontal="left" vertical="center" wrapText="1"/>
    </xf>
    <xf numFmtId="167" fontId="30" fillId="24" borderId="19" xfId="45" applyNumberFormat="1" applyFont="1" applyFill="1" applyBorder="1" applyAlignment="1">
      <alignment horizontal="center" vertical="center" wrapText="1"/>
    </xf>
    <xf numFmtId="0" fontId="30" fillId="0" borderId="19" xfId="45" applyFont="1" applyBorder="1" applyAlignment="1">
      <alignment horizontal="center" vertical="center" wrapText="1"/>
    </xf>
    <xf numFmtId="166" fontId="31" fillId="0" borderId="19" xfId="0" applyNumberFormat="1" applyFont="1" applyFill="1" applyBorder="1" applyAlignment="1">
      <alignment horizontal="center" vertical="center" wrapText="1"/>
    </xf>
    <xf numFmtId="166" fontId="29" fillId="24" borderId="19" xfId="0" applyNumberFormat="1" applyFont="1" applyFill="1" applyBorder="1" applyAlignment="1">
      <alignment horizontal="center" vertical="center" wrapText="1"/>
    </xf>
    <xf numFmtId="166" fontId="57" fillId="0" borderId="19" xfId="0" applyNumberFormat="1" applyFont="1" applyFill="1" applyBorder="1" applyAlignment="1">
      <alignment horizontal="center" vertical="center" wrapText="1"/>
    </xf>
    <xf numFmtId="0" fontId="28" fillId="0" borderId="19" xfId="45" applyFont="1" applyFill="1" applyBorder="1" applyAlignment="1">
      <alignment horizontal="left" vertical="center" wrapText="1"/>
    </xf>
    <xf numFmtId="3" fontId="31" fillId="0" borderId="19" xfId="45" applyNumberFormat="1" applyFont="1" applyFill="1" applyBorder="1" applyAlignment="1" applyProtection="1">
      <alignment horizontal="center" vertical="center" wrapText="1"/>
    </xf>
    <xf numFmtId="0" fontId="27" fillId="26" borderId="19" xfId="45" applyNumberFormat="1" applyFont="1" applyFill="1" applyBorder="1" applyAlignment="1" applyProtection="1">
      <alignment horizontal="center" vertical="center"/>
    </xf>
    <xf numFmtId="0" fontId="27" fillId="26" borderId="19" xfId="45" applyNumberFormat="1" applyFont="1" applyFill="1" applyBorder="1" applyAlignment="1" applyProtection="1">
      <alignment horizontal="left" vertical="center" wrapText="1" indent="1"/>
    </xf>
    <xf numFmtId="166" fontId="31" fillId="0" borderId="20" xfId="45" applyNumberFormat="1" applyFont="1" applyFill="1" applyBorder="1" applyAlignment="1" applyProtection="1">
      <alignment horizontal="center" vertical="center" wrapText="1"/>
    </xf>
    <xf numFmtId="0" fontId="49" fillId="0" borderId="0" xfId="45" applyFont="1" applyFill="1" applyBorder="1" applyAlignment="1">
      <alignment horizontal="center" vertical="center"/>
    </xf>
    <xf numFmtId="166" fontId="31" fillId="0" borderId="0" xfId="45" applyNumberFormat="1" applyFont="1" applyFill="1" applyBorder="1" applyAlignment="1" applyProtection="1">
      <alignment horizontal="center" vertical="center" wrapText="1"/>
    </xf>
    <xf numFmtId="0" fontId="47" fillId="0" borderId="0" xfId="45" applyFont="1" applyFill="1"/>
    <xf numFmtId="0" fontId="28" fillId="0" borderId="0" xfId="45" applyFont="1" applyFill="1" applyAlignment="1">
      <alignment vertical="center"/>
    </xf>
    <xf numFmtId="0" fontId="28" fillId="0" borderId="0" xfId="45" applyFont="1" applyFill="1"/>
    <xf numFmtId="0" fontId="28" fillId="0" borderId="0" xfId="45" applyFont="1" applyBorder="1" applyAlignment="1">
      <alignment wrapText="1"/>
    </xf>
    <xf numFmtId="167" fontId="31" fillId="0" borderId="20" xfId="45" applyNumberFormat="1" applyFont="1" applyFill="1" applyBorder="1" applyAlignment="1" applyProtection="1">
      <alignment horizontal="center" vertical="center" wrapText="1"/>
    </xf>
    <xf numFmtId="0" fontId="28" fillId="0" borderId="0" xfId="45" applyFont="1" applyFill="1" applyBorder="1" applyAlignment="1">
      <alignment horizontal="left" vertical="center" wrapText="1"/>
    </xf>
    <xf numFmtId="4" fontId="29" fillId="25" borderId="14" xfId="0" applyNumberFormat="1" applyFont="1" applyFill="1" applyBorder="1" applyAlignment="1">
      <alignment horizontal="center" vertical="center" wrapText="1"/>
    </xf>
    <xf numFmtId="0" fontId="49" fillId="0" borderId="24" xfId="45" applyFont="1" applyFill="1" applyBorder="1" applyAlignment="1">
      <alignment horizontal="center" vertical="center"/>
    </xf>
    <xf numFmtId="0" fontId="30" fillId="0" borderId="0" xfId="45" applyNumberFormat="1" applyFont="1" applyAlignment="1">
      <alignment horizontal="center" wrapText="1"/>
    </xf>
    <xf numFmtId="0" fontId="30" fillId="0" borderId="0" xfId="41" applyNumberFormat="1" applyFont="1" applyAlignment="1">
      <alignment horizontal="center" wrapText="1"/>
    </xf>
    <xf numFmtId="0" fontId="30" fillId="0" borderId="0" xfId="45" applyNumberFormat="1" applyFont="1" applyFill="1" applyAlignment="1">
      <alignment horizontal="center" vertical="center" wrapText="1"/>
    </xf>
    <xf numFmtId="0" fontId="30" fillId="0" borderId="0" xfId="41" applyNumberFormat="1" applyFont="1" applyFill="1" applyAlignment="1">
      <alignment horizontal="center" vertical="center" wrapText="1"/>
    </xf>
    <xf numFmtId="167" fontId="31" fillId="0" borderId="0" xfId="45" applyNumberFormat="1" applyFont="1" applyFill="1" applyBorder="1" applyAlignment="1" applyProtection="1">
      <alignment horizontal="center" vertical="center" wrapText="1"/>
    </xf>
    <xf numFmtId="0" fontId="28" fillId="0" borderId="20" xfId="45" applyFont="1" applyFill="1" applyBorder="1" applyAlignment="1">
      <alignment horizontal="left" vertical="center"/>
    </xf>
    <xf numFmtId="1" fontId="53" fillId="0" borderId="14" xfId="58" applyNumberFormat="1" applyFont="1" applyFill="1" applyBorder="1" applyAlignment="1">
      <alignment horizontal="center" vertical="center" wrapText="1"/>
    </xf>
    <xf numFmtId="3" fontId="31" fillId="0" borderId="0" xfId="45" applyNumberFormat="1" applyFont="1" applyFill="1" applyBorder="1" applyAlignment="1" applyProtection="1">
      <alignment horizontal="center" vertical="center" wrapText="1"/>
    </xf>
    <xf numFmtId="0" fontId="49" fillId="0" borderId="25" xfId="45" applyFont="1" applyFill="1" applyBorder="1" applyAlignment="1">
      <alignment horizontal="center" vertical="center" wrapText="1"/>
    </xf>
    <xf numFmtId="172" fontId="30" fillId="0" borderId="0" xfId="41" applyNumberFormat="1" applyFont="1" applyFill="1" applyAlignment="1">
      <alignment horizontal="center" wrapText="1"/>
    </xf>
    <xf numFmtId="167" fontId="30" fillId="0" borderId="19" xfId="45" applyNumberFormat="1" applyFont="1" applyFill="1" applyBorder="1" applyAlignment="1">
      <alignment horizontal="center" vertical="center"/>
    </xf>
    <xf numFmtId="43" fontId="30" fillId="0" borderId="0" xfId="28" applyFont="1" applyFill="1" applyAlignment="1">
      <alignment horizontal="center" wrapText="1"/>
    </xf>
    <xf numFmtId="0" fontId="31" fillId="0" borderId="0" xfId="45" applyNumberFormat="1" applyFont="1" applyFill="1" applyAlignment="1">
      <alignment horizontal="center" vertical="center" wrapText="1"/>
    </xf>
    <xf numFmtId="0" fontId="31" fillId="0" borderId="0" xfId="41" applyNumberFormat="1" applyFont="1" applyFill="1" applyAlignment="1">
      <alignment horizontal="center" vertical="center" wrapText="1"/>
    </xf>
    <xf numFmtId="3" fontId="31" fillId="0" borderId="0" xfId="45" applyNumberFormat="1" applyFont="1" applyFill="1" applyAlignment="1">
      <alignment horizontal="center" vertical="center" wrapText="1"/>
    </xf>
    <xf numFmtId="172" fontId="31" fillId="0" borderId="0" xfId="41" applyNumberFormat="1" applyFont="1" applyFill="1" applyAlignment="1">
      <alignment horizontal="center" wrapText="1"/>
    </xf>
    <xf numFmtId="0" fontId="27" fillId="0" borderId="0" xfId="45" applyFont="1" applyFill="1"/>
    <xf numFmtId="43" fontId="31" fillId="0" borderId="0" xfId="28" applyFont="1" applyFill="1" applyAlignment="1">
      <alignment horizontal="center" wrapText="1"/>
    </xf>
    <xf numFmtId="0" fontId="28" fillId="0" borderId="0" xfId="45" applyFont="1" applyFill="1" applyBorder="1"/>
    <xf numFmtId="0" fontId="25" fillId="0" borderId="0" xfId="45" applyFont="1" applyFill="1"/>
    <xf numFmtId="0" fontId="27" fillId="24" borderId="19" xfId="45" applyFont="1" applyFill="1" applyBorder="1" applyAlignment="1">
      <alignment horizontal="center" vertical="center"/>
    </xf>
    <xf numFmtId="0" fontId="25" fillId="0" borderId="0" xfId="45" applyFont="1"/>
    <xf numFmtId="0" fontId="56" fillId="0" borderId="27" xfId="45" applyFont="1" applyFill="1" applyBorder="1" applyAlignment="1">
      <alignment horizontal="center" vertical="center" wrapText="1"/>
    </xf>
    <xf numFmtId="0" fontId="49" fillId="0" borderId="27" xfId="45" applyFont="1" applyFill="1" applyBorder="1" applyAlignment="1">
      <alignment horizontal="center" vertical="center" wrapText="1"/>
    </xf>
    <xf numFmtId="167" fontId="31" fillId="0" borderId="27" xfId="45" applyNumberFormat="1" applyFont="1" applyFill="1" applyBorder="1" applyAlignment="1" applyProtection="1">
      <alignment horizontal="center" vertical="center" wrapText="1"/>
    </xf>
    <xf numFmtId="1" fontId="50" fillId="0" borderId="14" xfId="58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45" applyFont="1"/>
    <xf numFmtId="0" fontId="28" fillId="0" borderId="0" xfId="45" applyFont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73" fontId="4" fillId="0" borderId="19" xfId="45" applyNumberFormat="1" applyFont="1" applyFill="1" applyBorder="1" applyAlignment="1" applyProtection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/>
    </xf>
    <xf numFmtId="0" fontId="30" fillId="0" borderId="19" xfId="45" applyFont="1" applyFill="1" applyBorder="1" applyAlignment="1">
      <alignment horizontal="center" vertical="center" wrapText="1"/>
    </xf>
    <xf numFmtId="0" fontId="32" fillId="0" borderId="19" xfId="45" applyFont="1" applyFill="1" applyBorder="1" applyAlignment="1">
      <alignment horizontal="center" vertical="center" wrapText="1"/>
    </xf>
    <xf numFmtId="167" fontId="32" fillId="0" borderId="19" xfId="45" applyNumberFormat="1" applyFont="1" applyFill="1" applyBorder="1" applyAlignment="1">
      <alignment horizontal="center" vertical="center" wrapText="1"/>
    </xf>
    <xf numFmtId="4" fontId="30" fillId="0" borderId="19" xfId="45" applyNumberFormat="1" applyFont="1" applyFill="1" applyBorder="1" applyAlignment="1">
      <alignment horizontal="center" vertical="center" wrapText="1"/>
    </xf>
    <xf numFmtId="169" fontId="30" fillId="0" borderId="19" xfId="45" applyNumberFormat="1" applyFont="1" applyFill="1" applyBorder="1" applyAlignment="1">
      <alignment horizontal="center" vertical="center" wrapText="1"/>
    </xf>
    <xf numFmtId="0" fontId="61" fillId="24" borderId="28" xfId="45" applyFont="1" applyFill="1" applyBorder="1" applyAlignment="1">
      <alignment horizontal="center" vertical="center" wrapText="1"/>
    </xf>
    <xf numFmtId="0" fontId="61" fillId="24" borderId="19" xfId="45" applyFont="1" applyFill="1" applyBorder="1" applyAlignment="1">
      <alignment horizontal="center" vertical="center" wrapText="1"/>
    </xf>
    <xf numFmtId="167" fontId="47" fillId="0" borderId="0" xfId="45" applyNumberFormat="1" applyFont="1"/>
    <xf numFmtId="0" fontId="65" fillId="0" borderId="19" xfId="45" applyFont="1" applyFill="1" applyBorder="1" applyAlignment="1">
      <alignment horizontal="left" vertical="center" wrapText="1"/>
    </xf>
    <xf numFmtId="0" fontId="56" fillId="0" borderId="19" xfId="45" applyFont="1" applyFill="1" applyBorder="1" applyAlignment="1">
      <alignment horizontal="left" vertical="center" wrapText="1"/>
    </xf>
    <xf numFmtId="0" fontId="54" fillId="0" borderId="19" xfId="45" applyNumberFormat="1" applyFont="1" applyFill="1" applyBorder="1" applyAlignment="1" applyProtection="1">
      <alignment horizontal="center" vertical="center" wrapText="1"/>
    </xf>
    <xf numFmtId="0" fontId="68" fillId="0" borderId="0" xfId="0" applyFont="1"/>
    <xf numFmtId="0" fontId="66" fillId="0" borderId="0" xfId="46" applyFont="1" applyFill="1" applyAlignment="1" applyProtection="1">
      <alignment horizontal="left" vertical="center"/>
    </xf>
    <xf numFmtId="0" fontId="47" fillId="0" borderId="20" xfId="45" applyFont="1" applyFill="1" applyBorder="1" applyAlignment="1">
      <alignment horizontal="center" vertical="center"/>
    </xf>
    <xf numFmtId="169" fontId="31" fillId="0" borderId="19" xfId="45" applyNumberFormat="1" applyFont="1" applyFill="1" applyBorder="1" applyAlignment="1" applyProtection="1">
      <alignment horizontal="center" vertical="center" wrapText="1"/>
    </xf>
    <xf numFmtId="0" fontId="25" fillId="27" borderId="19" xfId="45" applyNumberFormat="1" applyFont="1" applyFill="1" applyBorder="1" applyAlignment="1" applyProtection="1">
      <alignment horizontal="center" vertical="center"/>
    </xf>
    <xf numFmtId="0" fontId="25" fillId="27" borderId="19" xfId="45" applyNumberFormat="1" applyFont="1" applyFill="1" applyBorder="1" applyAlignment="1" applyProtection="1">
      <alignment horizontal="left" vertical="center" wrapText="1"/>
    </xf>
    <xf numFmtId="167" fontId="29" fillId="27" borderId="19" xfId="45" applyNumberFormat="1" applyFont="1" applyFill="1" applyBorder="1" applyAlignment="1" applyProtection="1">
      <alignment horizontal="center" vertical="center" wrapText="1"/>
    </xf>
    <xf numFmtId="1" fontId="28" fillId="0" borderId="0" xfId="45" applyNumberFormat="1" applyFont="1" applyFill="1"/>
    <xf numFmtId="166" fontId="28" fillId="0" borderId="0" xfId="45" applyNumberFormat="1" applyFont="1" applyFill="1"/>
    <xf numFmtId="0" fontId="61" fillId="0" borderId="27" xfId="45" applyFont="1" applyFill="1" applyBorder="1" applyAlignment="1">
      <alignment horizontal="center" vertical="center" wrapText="1"/>
    </xf>
    <xf numFmtId="0" fontId="61" fillId="0" borderId="0" xfId="45" applyFont="1" applyFill="1" applyBorder="1" applyAlignment="1">
      <alignment horizontal="center" vertical="center" wrapText="1"/>
    </xf>
    <xf numFmtId="0" fontId="61" fillId="0" borderId="27" xfId="45" applyFont="1" applyFill="1" applyBorder="1" applyAlignment="1">
      <alignment vertical="center" wrapText="1"/>
    </xf>
    <xf numFmtId="0" fontId="61" fillId="0" borderId="0" xfId="45" applyFont="1" applyFill="1" applyBorder="1" applyAlignment="1">
      <alignment vertical="center" wrapText="1"/>
    </xf>
    <xf numFmtId="167" fontId="32" fillId="0" borderId="0" xfId="45" applyNumberFormat="1" applyFont="1" applyFill="1" applyBorder="1" applyAlignment="1">
      <alignment horizontal="center" vertical="center" wrapText="1"/>
    </xf>
    <xf numFmtId="167" fontId="30" fillId="0" borderId="27" xfId="45" applyNumberFormat="1" applyFont="1" applyFill="1" applyBorder="1" applyAlignment="1">
      <alignment horizontal="center" vertical="center" wrapText="1"/>
    </xf>
    <xf numFmtId="169" fontId="30" fillId="0" borderId="0" xfId="45" applyNumberFormat="1" applyFont="1" applyFill="1" applyBorder="1" applyAlignment="1">
      <alignment horizontal="center" vertical="center" wrapText="1"/>
    </xf>
    <xf numFmtId="43" fontId="30" fillId="0" borderId="0" xfId="28" applyFont="1" applyFill="1" applyBorder="1" applyAlignment="1">
      <alignment horizontal="center" vertical="center" wrapText="1"/>
    </xf>
    <xf numFmtId="4" fontId="30" fillId="0" borderId="0" xfId="45" applyNumberFormat="1" applyFont="1" applyFill="1" applyBorder="1" applyAlignment="1">
      <alignment horizontal="center" vertical="center" wrapText="1"/>
    </xf>
    <xf numFmtId="167" fontId="30" fillId="0" borderId="19" xfId="45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horizontal="left" vertical="center" wrapText="1"/>
    </xf>
    <xf numFmtId="0" fontId="50" fillId="0" borderId="29" xfId="45" applyNumberFormat="1" applyFont="1" applyFill="1" applyBorder="1" applyAlignment="1" applyProtection="1">
      <alignment horizontal="left" vertical="center"/>
    </xf>
    <xf numFmtId="0" fontId="64" fillId="0" borderId="31" xfId="45" applyNumberFormat="1" applyFont="1" applyFill="1" applyBorder="1" applyAlignment="1" applyProtection="1">
      <alignment horizontal="center" vertical="center" wrapText="1"/>
    </xf>
    <xf numFmtId="2" fontId="27" fillId="0" borderId="0" xfId="45" applyNumberFormat="1" applyFont="1" applyFill="1" applyBorder="1" applyAlignment="1" applyProtection="1">
      <alignment horizontal="center" vertical="center"/>
    </xf>
    <xf numFmtId="0" fontId="27" fillId="0" borderId="0" xfId="45" applyNumberFormat="1" applyFont="1" applyFill="1" applyBorder="1" applyAlignment="1" applyProtection="1">
      <alignment horizontal="left" vertical="center" wrapText="1" indent="3"/>
    </xf>
    <xf numFmtId="0" fontId="50" fillId="0" borderId="19" xfId="45" applyNumberFormat="1" applyFont="1" applyFill="1" applyBorder="1" applyAlignment="1" applyProtection="1">
      <alignment horizontal="center" vertical="center" wrapText="1"/>
    </xf>
    <xf numFmtId="0" fontId="46" fillId="0" borderId="0" xfId="46" applyFont="1" applyFill="1" applyAlignment="1" applyProtection="1">
      <alignment horizontal="center" vertical="center"/>
    </xf>
    <xf numFmtId="165" fontId="4" fillId="0" borderId="0" xfId="28" applyNumberFormat="1" applyFont="1"/>
    <xf numFmtId="166" fontId="25" fillId="0" borderId="0" xfId="45" applyNumberFormat="1" applyFont="1" applyFill="1" applyBorder="1" applyAlignment="1" applyProtection="1">
      <alignment horizontal="right" vertical="center" wrapText="1"/>
    </xf>
    <xf numFmtId="4" fontId="52" fillId="0" borderId="0" xfId="45" applyNumberFormat="1" applyFont="1" applyFill="1" applyAlignment="1">
      <alignment horizontal="center" vertical="center" wrapText="1"/>
    </xf>
    <xf numFmtId="43" fontId="28" fillId="0" borderId="0" xfId="45" applyNumberFormat="1" applyFont="1" applyAlignment="1">
      <alignment vertical="center"/>
    </xf>
    <xf numFmtId="176" fontId="28" fillId="0" borderId="0" xfId="45" applyNumberFormat="1" applyFont="1" applyAlignment="1">
      <alignment vertical="center"/>
    </xf>
    <xf numFmtId="169" fontId="29" fillId="25" borderId="14" xfId="0" applyNumberFormat="1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 vertical="center" wrapText="1"/>
    </xf>
    <xf numFmtId="0" fontId="56" fillId="0" borderId="0" xfId="45" applyFont="1" applyFill="1" applyBorder="1" applyAlignment="1">
      <alignment horizontal="left" vertical="center" wrapText="1"/>
    </xf>
    <xf numFmtId="167" fontId="0" fillId="0" borderId="0" xfId="0" applyNumberFormat="1"/>
    <xf numFmtId="0" fontId="59" fillId="0" borderId="19" xfId="45" applyNumberFormat="1" applyFont="1" applyFill="1" applyBorder="1" applyAlignment="1" applyProtection="1">
      <alignment horizontal="center" vertical="center"/>
    </xf>
    <xf numFmtId="0" fontId="27" fillId="0" borderId="20" xfId="45" applyFont="1" applyFill="1" applyBorder="1" applyAlignment="1">
      <alignment horizontal="left" vertical="center" wrapText="1" indent="1"/>
    </xf>
    <xf numFmtId="0" fontId="59" fillId="0" borderId="0" xfId="45" applyNumberFormat="1" applyFont="1" applyFill="1" applyBorder="1" applyAlignment="1" applyProtection="1">
      <alignment horizontal="center" vertical="center"/>
    </xf>
    <xf numFmtId="0" fontId="28" fillId="0" borderId="0" xfId="45" applyFont="1" applyBorder="1" applyAlignment="1">
      <alignment vertical="center"/>
    </xf>
    <xf numFmtId="0" fontId="31" fillId="0" borderId="0" xfId="45" applyNumberFormat="1" applyFont="1" applyFill="1" applyBorder="1" applyAlignment="1" applyProtection="1">
      <alignment horizontal="center" vertical="center" wrapText="1"/>
    </xf>
    <xf numFmtId="1" fontId="69" fillId="0" borderId="16" xfId="0" applyNumberFormat="1" applyFont="1" applyFill="1" applyBorder="1" applyAlignment="1">
      <alignment horizontal="left" vertical="center" wrapText="1" indent="3"/>
    </xf>
    <xf numFmtId="166" fontId="31" fillId="0" borderId="0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left" vertical="center" wrapText="1" indent="1"/>
    </xf>
    <xf numFmtId="167" fontId="31" fillId="0" borderId="30" xfId="45" applyNumberFormat="1" applyFont="1" applyFill="1" applyBorder="1" applyAlignment="1" applyProtection="1">
      <alignment horizontal="center" vertical="center" wrapText="1"/>
    </xf>
    <xf numFmtId="0" fontId="59" fillId="0" borderId="30" xfId="45" applyNumberFormat="1" applyFont="1" applyFill="1" applyBorder="1" applyAlignment="1" applyProtection="1">
      <alignment horizontal="center" vertical="center"/>
    </xf>
    <xf numFmtId="0" fontId="27" fillId="0" borderId="30" xfId="45" applyNumberFormat="1" applyFont="1" applyFill="1" applyBorder="1" applyAlignment="1" applyProtection="1">
      <alignment horizontal="left" vertical="center" wrapText="1" indent="1"/>
    </xf>
    <xf numFmtId="4" fontId="31" fillId="0" borderId="0" xfId="45" applyNumberFormat="1" applyFont="1" applyFill="1" applyBorder="1" applyAlignment="1" applyProtection="1">
      <alignment horizontal="center" vertical="center" wrapText="1"/>
    </xf>
    <xf numFmtId="0" fontId="25" fillId="24" borderId="19" xfId="45" applyNumberFormat="1" applyFont="1" applyFill="1" applyBorder="1" applyAlignment="1" applyProtection="1">
      <alignment horizontal="center" vertical="center" wrapText="1"/>
    </xf>
    <xf numFmtId="0" fontId="34" fillId="24" borderId="19" xfId="45" applyFont="1" applyFill="1" applyBorder="1" applyAlignment="1">
      <alignment horizontal="center" vertical="center" wrapText="1"/>
    </xf>
    <xf numFmtId="0" fontId="41" fillId="28" borderId="0" xfId="47" applyFont="1" applyFill="1"/>
    <xf numFmtId="0" fontId="40" fillId="28" borderId="0" xfId="47" applyFont="1" applyFill="1" applyAlignment="1">
      <alignment horizontal="left" vertical="center"/>
    </xf>
    <xf numFmtId="0" fontId="42" fillId="28" borderId="0" xfId="47" applyFont="1" applyFill="1" applyAlignment="1">
      <alignment vertical="center"/>
    </xf>
    <xf numFmtId="0" fontId="45" fillId="28" borderId="0" xfId="47" applyFont="1" applyFill="1"/>
    <xf numFmtId="0" fontId="41" fillId="28" borderId="0" xfId="47" applyFont="1" applyFill="1" applyAlignment="1">
      <alignment horizontal="left" vertical="center"/>
    </xf>
    <xf numFmtId="0" fontId="41" fillId="29" borderId="32" xfId="47" applyFont="1" applyFill="1" applyBorder="1"/>
    <xf numFmtId="0" fontId="41" fillId="29" borderId="33" xfId="47" applyFont="1" applyFill="1" applyBorder="1" applyAlignment="1">
      <alignment horizontal="left" vertical="center"/>
    </xf>
    <xf numFmtId="0" fontId="41" fillId="29" borderId="33" xfId="47" applyFont="1" applyFill="1" applyBorder="1"/>
    <xf numFmtId="0" fontId="41" fillId="29" borderId="34" xfId="47" applyFont="1" applyFill="1" applyBorder="1"/>
    <xf numFmtId="0" fontId="40" fillId="29" borderId="35" xfId="47" applyFont="1" applyFill="1" applyBorder="1" applyAlignment="1">
      <alignment horizontal="left" vertical="center"/>
    </xf>
    <xf numFmtId="0" fontId="72" fillId="29" borderId="0" xfId="47" applyFont="1" applyFill="1" applyBorder="1" applyAlignment="1">
      <alignment horizontal="left" vertical="top"/>
    </xf>
    <xf numFmtId="0" fontId="40" fillId="29" borderId="0" xfId="47" applyFont="1" applyFill="1" applyBorder="1" applyAlignment="1">
      <alignment horizontal="left" vertical="center"/>
    </xf>
    <xf numFmtId="0" fontId="40" fillId="29" borderId="36" xfId="47" applyFont="1" applyFill="1" applyBorder="1" applyAlignment="1">
      <alignment horizontal="left" vertical="center"/>
    </xf>
    <xf numFmtId="0" fontId="71" fillId="29" borderId="0" xfId="47" applyFont="1" applyFill="1" applyBorder="1" applyAlignment="1">
      <alignment horizontal="left" vertical="top"/>
    </xf>
    <xf numFmtId="0" fontId="70" fillId="29" borderId="0" xfId="47" applyFont="1" applyFill="1" applyBorder="1" applyAlignment="1">
      <alignment horizontal="left" vertical="top"/>
    </xf>
    <xf numFmtId="0" fontId="42" fillId="29" borderId="35" xfId="47" applyFont="1" applyFill="1" applyBorder="1" applyAlignment="1">
      <alignment vertical="center"/>
    </xf>
    <xf numFmtId="0" fontId="42" fillId="29" borderId="0" xfId="47" applyFont="1" applyFill="1" applyBorder="1" applyAlignment="1">
      <alignment horizontal="left" vertical="center"/>
    </xf>
    <xf numFmtId="0" fontId="44" fillId="29" borderId="0" xfId="47" applyFont="1" applyFill="1" applyBorder="1" applyAlignment="1">
      <alignment vertical="center"/>
    </xf>
    <xf numFmtId="0" fontId="42" fillId="29" borderId="36" xfId="47" applyFont="1" applyFill="1" applyBorder="1" applyAlignment="1">
      <alignment vertical="center"/>
    </xf>
    <xf numFmtId="0" fontId="45" fillId="29" borderId="35" xfId="47" applyFont="1" applyFill="1" applyBorder="1"/>
    <xf numFmtId="0" fontId="45" fillId="29" borderId="0" xfId="47" applyFont="1" applyFill="1" applyBorder="1" applyAlignment="1">
      <alignment horizontal="left" vertical="center"/>
    </xf>
    <xf numFmtId="0" fontId="45" fillId="29" borderId="0" xfId="47" applyFont="1" applyFill="1" applyBorder="1"/>
    <xf numFmtId="0" fontId="45" fillId="29" borderId="36" xfId="47" applyFont="1" applyFill="1" applyBorder="1"/>
    <xf numFmtId="0" fontId="41" fillId="29" borderId="35" xfId="47" applyFont="1" applyFill="1" applyBorder="1"/>
    <xf numFmtId="0" fontId="41" fillId="29" borderId="0" xfId="47" applyFont="1" applyFill="1" applyBorder="1" applyAlignment="1">
      <alignment horizontal="left" vertical="center"/>
    </xf>
    <xf numFmtId="0" fontId="41" fillId="29" borderId="0" xfId="47" applyFont="1" applyFill="1" applyBorder="1"/>
    <xf numFmtId="0" fontId="41" fillId="29" borderId="36" xfId="47" applyFont="1" applyFill="1" applyBorder="1"/>
    <xf numFmtId="0" fontId="73" fillId="29" borderId="0" xfId="47" applyFont="1" applyFill="1" applyBorder="1" applyAlignment="1">
      <alignment horizontal="left" vertical="center"/>
    </xf>
    <xf numFmtId="0" fontId="73" fillId="29" borderId="0" xfId="48" applyFont="1" applyFill="1" applyBorder="1" applyAlignment="1" applyProtection="1">
      <alignment horizontal="left" vertical="center"/>
    </xf>
    <xf numFmtId="166" fontId="28" fillId="0" borderId="0" xfId="45" applyNumberFormat="1" applyFont="1" applyAlignment="1">
      <alignment vertical="center"/>
    </xf>
    <xf numFmtId="0" fontId="65" fillId="0" borderId="19" xfId="45" applyFont="1" applyFill="1" applyBorder="1" applyAlignment="1">
      <alignment horizontal="center" vertical="center" wrapText="1"/>
    </xf>
    <xf numFmtId="166" fontId="30" fillId="0" borderId="19" xfId="45" applyNumberFormat="1" applyFont="1" applyBorder="1" applyAlignment="1">
      <alignment horizontal="center" vertical="center" wrapText="1"/>
    </xf>
    <xf numFmtId="166" fontId="30" fillId="0" borderId="19" xfId="45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31" fillId="0" borderId="19" xfId="0" applyNumberFormat="1" applyFont="1" applyFill="1" applyBorder="1" applyAlignment="1">
      <alignment horizontal="center" vertical="center"/>
    </xf>
    <xf numFmtId="0" fontId="28" fillId="0" borderId="0" xfId="45" applyFont="1" applyFill="1" applyAlignment="1">
      <alignment horizontal="left"/>
    </xf>
    <xf numFmtId="0" fontId="47" fillId="0" borderId="20" xfId="45" applyFont="1" applyFill="1" applyBorder="1" applyAlignment="1">
      <alignment horizontal="left" vertical="center"/>
    </xf>
    <xf numFmtId="0" fontId="28" fillId="0" borderId="0" xfId="45" applyFont="1" applyFill="1" applyAlignment="1">
      <alignment horizontal="left" wrapText="1"/>
    </xf>
    <xf numFmtId="0" fontId="75" fillId="24" borderId="19" xfId="45" applyNumberFormat="1" applyFont="1" applyFill="1" applyBorder="1" applyAlignment="1" applyProtection="1">
      <alignment horizontal="center" vertical="center" wrapText="1"/>
    </xf>
    <xf numFmtId="167" fontId="76" fillId="0" borderId="19" xfId="0" applyNumberFormat="1" applyFont="1" applyFill="1" applyBorder="1" applyAlignment="1">
      <alignment horizontal="center" vertical="center" wrapText="1"/>
    </xf>
    <xf numFmtId="167" fontId="76" fillId="24" borderId="19" xfId="0" applyNumberFormat="1" applyFont="1" applyFill="1" applyBorder="1" applyAlignment="1">
      <alignment horizontal="center" vertical="center" wrapText="1"/>
    </xf>
    <xf numFmtId="167" fontId="77" fillId="0" borderId="19" xfId="0" applyNumberFormat="1" applyFont="1" applyFill="1" applyBorder="1" applyAlignment="1">
      <alignment horizontal="center" vertical="center" wrapText="1"/>
    </xf>
    <xf numFmtId="167" fontId="78" fillId="0" borderId="19" xfId="0" applyNumberFormat="1" applyFont="1" applyFill="1" applyBorder="1" applyAlignment="1">
      <alignment horizontal="center" vertical="center" wrapText="1"/>
    </xf>
    <xf numFmtId="0" fontId="25" fillId="0" borderId="19" xfId="45" applyNumberFormat="1" applyFont="1" applyFill="1" applyBorder="1" applyAlignment="1" applyProtection="1">
      <alignment horizontal="center" vertical="center"/>
    </xf>
    <xf numFmtId="166" fontId="25" fillId="0" borderId="19" xfId="45" applyNumberFormat="1" applyFont="1" applyFill="1" applyBorder="1" applyAlignment="1" applyProtection="1">
      <alignment horizontal="left" vertical="center" wrapText="1" indent="1"/>
    </xf>
    <xf numFmtId="166" fontId="25" fillId="24" borderId="19" xfId="45" applyNumberFormat="1" applyFont="1" applyFill="1" applyBorder="1" applyAlignment="1" applyProtection="1">
      <alignment horizontal="left" vertical="center" wrapText="1" indent="1"/>
    </xf>
    <xf numFmtId="166" fontId="59" fillId="0" borderId="19" xfId="45" applyNumberFormat="1" applyFont="1" applyFill="1" applyBorder="1" applyAlignment="1" applyProtection="1">
      <alignment horizontal="left" vertical="center" wrapText="1" indent="1"/>
    </xf>
    <xf numFmtId="0" fontId="28" fillId="0" borderId="0" xfId="45" applyFont="1" applyAlignment="1">
      <alignment horizontal="left" vertical="center"/>
    </xf>
    <xf numFmtId="0" fontId="28" fillId="0" borderId="0" xfId="45" applyFont="1" applyAlignment="1">
      <alignment horizontal="left" vertical="center" wrapText="1"/>
    </xf>
    <xf numFmtId="3" fontId="30" fillId="0" borderId="0" xfId="45" applyNumberFormat="1" applyFont="1" applyFill="1" applyAlignment="1">
      <alignment horizontal="left" vertical="center" wrapText="1"/>
    </xf>
    <xf numFmtId="0" fontId="30" fillId="0" borderId="0" xfId="45" applyNumberFormat="1" applyFont="1" applyFill="1" applyAlignment="1">
      <alignment horizontal="left" vertical="center" wrapText="1"/>
    </xf>
    <xf numFmtId="0" fontId="30" fillId="0" borderId="0" xfId="41" applyNumberFormat="1" applyFont="1" applyFill="1" applyAlignment="1">
      <alignment horizontal="left" vertical="center" wrapText="1"/>
    </xf>
    <xf numFmtId="172" fontId="30" fillId="0" borderId="0" xfId="41" applyNumberFormat="1" applyFont="1" applyAlignment="1">
      <alignment horizontal="left" vertical="center" wrapText="1"/>
    </xf>
    <xf numFmtId="0" fontId="53" fillId="24" borderId="19" xfId="45" applyNumberFormat="1" applyFont="1" applyFill="1" applyBorder="1" applyAlignment="1" applyProtection="1">
      <alignment horizontal="center" vertical="center" wrapText="1"/>
    </xf>
    <xf numFmtId="166" fontId="27" fillId="0" borderId="19" xfId="45" applyNumberFormat="1" applyFont="1" applyFill="1" applyBorder="1" applyAlignment="1" applyProtection="1">
      <alignment horizontal="right" vertical="center"/>
    </xf>
    <xf numFmtId="0" fontId="53" fillId="28" borderId="19" xfId="45" applyNumberFormat="1" applyFont="1" applyFill="1" applyBorder="1" applyAlignment="1" applyProtection="1">
      <alignment horizontal="center" vertical="center" wrapText="1"/>
    </xf>
    <xf numFmtId="166" fontId="60" fillId="0" borderId="14" xfId="0" applyNumberFormat="1" applyFont="1" applyFill="1" applyBorder="1" applyAlignment="1">
      <alignment horizontal="center" vertical="center" wrapText="1"/>
    </xf>
    <xf numFmtId="166" fontId="50" fillId="0" borderId="15" xfId="0" applyNumberFormat="1" applyFont="1" applyFill="1" applyBorder="1" applyAlignment="1">
      <alignment horizontal="center" vertical="center" wrapText="1"/>
    </xf>
    <xf numFmtId="166" fontId="50" fillId="0" borderId="16" xfId="0" applyNumberFormat="1" applyFont="1" applyFill="1" applyBorder="1" applyAlignment="1">
      <alignment horizontal="center" vertical="center" wrapText="1"/>
    </xf>
    <xf numFmtId="1" fontId="60" fillId="25" borderId="14" xfId="0" applyNumberFormat="1" applyFont="1" applyFill="1" applyBorder="1" applyAlignment="1">
      <alignment horizontal="center" vertical="center" wrapText="1"/>
    </xf>
    <xf numFmtId="1" fontId="60" fillId="0" borderId="18" xfId="0" applyNumberFormat="1" applyFont="1" applyFill="1" applyBorder="1" applyAlignment="1">
      <alignment horizontal="center" vertical="center" wrapText="1"/>
    </xf>
    <xf numFmtId="1" fontId="60" fillId="0" borderId="21" xfId="0" applyNumberFormat="1" applyFont="1" applyFill="1" applyBorder="1" applyAlignment="1">
      <alignment horizontal="center" vertical="center" wrapText="1"/>
    </xf>
    <xf numFmtId="166" fontId="50" fillId="0" borderId="23" xfId="0" applyNumberFormat="1" applyFont="1" applyFill="1" applyBorder="1" applyAlignment="1">
      <alignment horizontal="center" vertical="center" wrapText="1"/>
    </xf>
    <xf numFmtId="166" fontId="50" fillId="0" borderId="18" xfId="0" applyNumberFormat="1" applyFont="1" applyFill="1" applyBorder="1" applyAlignment="1">
      <alignment horizontal="center" vertical="center" wrapText="1"/>
    </xf>
    <xf numFmtId="1" fontId="60" fillId="0" borderId="21" xfId="0" applyNumberFormat="1" applyFont="1" applyFill="1" applyBorder="1" applyAlignment="1">
      <alignment horizontal="center" vertical="center"/>
    </xf>
    <xf numFmtId="1" fontId="60" fillId="0" borderId="16" xfId="0" applyNumberFormat="1" applyFont="1" applyFill="1" applyBorder="1" applyAlignment="1">
      <alignment horizontal="center" vertical="center" wrapText="1"/>
    </xf>
    <xf numFmtId="166" fontId="60" fillId="0" borderId="22" xfId="0" applyNumberFormat="1" applyFont="1" applyFill="1" applyBorder="1" applyAlignment="1">
      <alignment horizontal="center" vertical="center" wrapText="1"/>
    </xf>
    <xf numFmtId="166" fontId="60" fillId="0" borderId="21" xfId="0" applyNumberFormat="1" applyFont="1" applyFill="1" applyBorder="1" applyAlignment="1">
      <alignment horizontal="center" vertical="center" wrapText="1"/>
    </xf>
    <xf numFmtId="166" fontId="79" fillId="0" borderId="16" xfId="0" applyNumberFormat="1" applyFont="1" applyFill="1" applyBorder="1" applyAlignment="1">
      <alignment horizontal="center" vertical="center" wrapText="1"/>
    </xf>
    <xf numFmtId="166" fontId="60" fillId="25" borderId="14" xfId="0" applyNumberFormat="1" applyFont="1" applyFill="1" applyBorder="1" applyAlignment="1">
      <alignment horizontal="center" vertical="center" wrapText="1"/>
    </xf>
    <xf numFmtId="1" fontId="53" fillId="0" borderId="15" xfId="0" applyNumberFormat="1" applyFont="1" applyFill="1" applyBorder="1" applyAlignment="1">
      <alignment horizontal="center" vertical="center" wrapText="1"/>
    </xf>
    <xf numFmtId="0" fontId="52" fillId="0" borderId="26" xfId="45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66" fontId="53" fillId="0" borderId="15" xfId="0" applyNumberFormat="1" applyFont="1" applyFill="1" applyBorder="1" applyAlignment="1">
      <alignment vertical="center" wrapText="1"/>
    </xf>
    <xf numFmtId="166" fontId="53" fillId="0" borderId="16" xfId="0" applyNumberFormat="1" applyFont="1" applyFill="1" applyBorder="1" applyAlignment="1">
      <alignment vertical="center" wrapText="1"/>
    </xf>
    <xf numFmtId="166" fontId="53" fillId="0" borderId="17" xfId="0" applyNumberFormat="1" applyFont="1" applyFill="1" applyBorder="1" applyAlignment="1">
      <alignment vertical="center" wrapText="1"/>
    </xf>
    <xf numFmtId="166" fontId="53" fillId="0" borderId="15" xfId="0" applyNumberFormat="1" applyFont="1" applyFill="1" applyBorder="1" applyAlignment="1">
      <alignment vertical="center"/>
    </xf>
    <xf numFmtId="166" fontId="53" fillId="0" borderId="16" xfId="0" applyNumberFormat="1" applyFont="1" applyFill="1" applyBorder="1" applyAlignment="1">
      <alignment vertical="center"/>
    </xf>
    <xf numFmtId="166" fontId="53" fillId="0" borderId="17" xfId="0" applyNumberFormat="1" applyFont="1" applyFill="1" applyBorder="1" applyAlignment="1">
      <alignment vertical="center"/>
    </xf>
    <xf numFmtId="167" fontId="54" fillId="0" borderId="19" xfId="45" applyNumberFormat="1" applyFont="1" applyFill="1" applyBorder="1" applyAlignment="1" applyProtection="1">
      <alignment horizontal="center" vertical="center" wrapText="1"/>
    </xf>
    <xf numFmtId="0" fontId="80" fillId="0" borderId="20" xfId="45" applyFont="1" applyFill="1" applyBorder="1" applyAlignment="1">
      <alignment horizontal="left" vertical="center" wrapText="1" indent="1"/>
    </xf>
    <xf numFmtId="177" fontId="81" fillId="0" borderId="20" xfId="45" applyNumberFormat="1" applyFont="1" applyFill="1" applyBorder="1" applyAlignment="1" applyProtection="1">
      <alignment horizontal="center" vertical="center" wrapText="1"/>
    </xf>
    <xf numFmtId="167" fontId="30" fillId="0" borderId="0" xfId="41" applyNumberFormat="1" applyFont="1" applyFill="1" applyAlignment="1">
      <alignment horizontal="center" vertical="center" wrapText="1"/>
    </xf>
    <xf numFmtId="166" fontId="29" fillId="24" borderId="20" xfId="45" applyNumberFormat="1" applyFont="1" applyFill="1" applyBorder="1" applyAlignment="1" applyProtection="1">
      <alignment horizontal="center" vertical="center" wrapText="1"/>
    </xf>
    <xf numFmtId="167" fontId="31" fillId="30" borderId="19" xfId="45" applyNumberFormat="1" applyFont="1" applyFill="1" applyBorder="1" applyAlignment="1">
      <alignment horizontal="center" vertical="center" wrapText="1"/>
    </xf>
    <xf numFmtId="166" fontId="30" fillId="30" borderId="19" xfId="45" applyNumberFormat="1" applyFont="1" applyFill="1" applyBorder="1" applyAlignment="1">
      <alignment horizontal="center" vertical="center" wrapText="1"/>
    </xf>
    <xf numFmtId="167" fontId="29" fillId="30" borderId="22" xfId="0" applyNumberFormat="1" applyFont="1" applyFill="1" applyBorder="1" applyAlignment="1">
      <alignment horizontal="center" vertical="center"/>
    </xf>
    <xf numFmtId="167" fontId="31" fillId="30" borderId="16" xfId="0" applyNumberFormat="1" applyFont="1" applyFill="1" applyBorder="1" applyAlignment="1">
      <alignment horizontal="center" vertical="center"/>
    </xf>
    <xf numFmtId="1" fontId="0" fillId="0" borderId="0" xfId="0" applyNumberFormat="1"/>
    <xf numFmtId="177" fontId="30" fillId="0" borderId="0" xfId="45" applyNumberFormat="1" applyFont="1" applyAlignment="1">
      <alignment horizontal="center" wrapText="1"/>
    </xf>
    <xf numFmtId="2" fontId="82" fillId="0" borderId="19" xfId="0" applyNumberFormat="1" applyFont="1" applyBorder="1" applyAlignment="1">
      <alignment horizontal="center" vertical="center"/>
    </xf>
    <xf numFmtId="2" fontId="82" fillId="0" borderId="19" xfId="0" applyNumberFormat="1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25" fillId="24" borderId="20" xfId="45" applyNumberFormat="1" applyFont="1" applyFill="1" applyBorder="1" applyAlignment="1" applyProtection="1">
      <alignment horizontal="left" vertical="center" wrapText="1"/>
    </xf>
    <xf numFmtId="0" fontId="33" fillId="0" borderId="0" xfId="46" applyFill="1" applyAlignment="1" applyProtection="1">
      <alignment horizontal="left" vertical="center"/>
    </xf>
    <xf numFmtId="2" fontId="30" fillId="0" borderId="0" xfId="41" applyNumberFormat="1" applyFont="1" applyFill="1" applyAlignment="1">
      <alignment horizontal="center" vertical="center" wrapText="1"/>
    </xf>
    <xf numFmtId="2" fontId="28" fillId="0" borderId="0" xfId="45" applyNumberFormat="1" applyFont="1"/>
    <xf numFmtId="4" fontId="30" fillId="0" borderId="0" xfId="45" applyNumberFormat="1" applyFont="1" applyAlignment="1">
      <alignment horizontal="center" wrapText="1"/>
    </xf>
    <xf numFmtId="173" fontId="28" fillId="0" borderId="0" xfId="45" applyNumberFormat="1" applyFont="1"/>
    <xf numFmtId="2" fontId="84" fillId="0" borderId="0" xfId="45" applyNumberFormat="1" applyFont="1"/>
    <xf numFmtId="177" fontId="27" fillId="0" borderId="0" xfId="45" applyNumberFormat="1" applyFont="1"/>
    <xf numFmtId="2" fontId="27" fillId="0" borderId="0" xfId="45" applyNumberFormat="1" applyFont="1"/>
    <xf numFmtId="177" fontId="0" fillId="0" borderId="0" xfId="0" applyNumberFormat="1"/>
    <xf numFmtId="177" fontId="28" fillId="0" borderId="0" xfId="45" applyNumberFormat="1" applyFont="1"/>
    <xf numFmtId="169" fontId="2" fillId="0" borderId="0" xfId="0" applyNumberFormat="1" applyFont="1" applyAlignment="1">
      <alignment horizontal="center" vertical="center" readingOrder="1"/>
    </xf>
    <xf numFmtId="166" fontId="28" fillId="0" borderId="0" xfId="45" applyNumberFormat="1" applyFont="1"/>
    <xf numFmtId="2" fontId="64" fillId="0" borderId="0" xfId="41" applyNumberFormat="1" applyFont="1" applyFill="1" applyAlignment="1">
      <alignment horizontal="center" vertical="center" wrapText="1"/>
    </xf>
    <xf numFmtId="177" fontId="85" fillId="0" borderId="0" xfId="0" applyNumberFormat="1" applyFont="1"/>
    <xf numFmtId="177" fontId="84" fillId="0" borderId="0" xfId="45" applyNumberFormat="1" applyFont="1"/>
    <xf numFmtId="169" fontId="85" fillId="0" borderId="0" xfId="0" applyNumberFormat="1" applyFont="1" applyAlignment="1">
      <alignment horizontal="center" vertical="center" readingOrder="1"/>
    </xf>
    <xf numFmtId="167" fontId="30" fillId="0" borderId="0" xfId="41" applyNumberFormat="1" applyFont="1" applyAlignment="1">
      <alignment horizontal="center" wrapText="1"/>
    </xf>
    <xf numFmtId="43" fontId="30" fillId="0" borderId="0" xfId="28" applyFont="1" applyFill="1" applyAlignment="1">
      <alignment horizontal="center" vertical="center" wrapText="1"/>
    </xf>
    <xf numFmtId="43" fontId="30" fillId="0" borderId="0" xfId="41" applyNumberFormat="1" applyFont="1" applyFill="1" applyAlignment="1">
      <alignment horizontal="center" vertical="center" wrapText="1"/>
    </xf>
    <xf numFmtId="2" fontId="2" fillId="0" borderId="0" xfId="0" applyNumberFormat="1" applyFont="1" applyFill="1"/>
    <xf numFmtId="1" fontId="28" fillId="0" borderId="0" xfId="45" applyNumberFormat="1" applyFont="1" applyAlignment="1">
      <alignment vertical="center"/>
    </xf>
    <xf numFmtId="1" fontId="28" fillId="0" borderId="0" xfId="45" applyNumberFormat="1" applyFont="1"/>
    <xf numFmtId="169" fontId="30" fillId="0" borderId="0" xfId="45" applyNumberFormat="1" applyFont="1" applyFill="1" applyAlignment="1">
      <alignment horizontal="center" vertical="center" wrapText="1"/>
    </xf>
    <xf numFmtId="2" fontId="0" fillId="0" borderId="0" xfId="0" applyNumberFormat="1"/>
    <xf numFmtId="169" fontId="2" fillId="0" borderId="0" xfId="0" applyNumberFormat="1" applyFont="1" applyFill="1"/>
    <xf numFmtId="172" fontId="2" fillId="0" borderId="0" xfId="41" applyNumberFormat="1" applyFont="1" applyFill="1"/>
    <xf numFmtId="166" fontId="31" fillId="0" borderId="0" xfId="0" applyNumberFormat="1" applyFont="1" applyAlignment="1">
      <alignment horizontal="center"/>
    </xf>
    <xf numFmtId="167" fontId="64" fillId="0" borderId="19" xfId="45" applyNumberFormat="1" applyFont="1" applyFill="1" applyBorder="1" applyAlignment="1">
      <alignment horizontal="center" vertical="center" wrapText="1"/>
    </xf>
    <xf numFmtId="167" fontId="31" fillId="0" borderId="19" xfId="45" applyNumberFormat="1" applyFont="1" applyFill="1" applyBorder="1" applyAlignment="1">
      <alignment horizontal="center" vertical="center" wrapText="1"/>
    </xf>
    <xf numFmtId="0" fontId="64" fillId="0" borderId="19" xfId="45" applyFont="1" applyFill="1" applyBorder="1" applyAlignment="1">
      <alignment horizontal="center" vertical="center" wrapText="1"/>
    </xf>
    <xf numFmtId="0" fontId="86" fillId="0" borderId="19" xfId="45" applyFont="1" applyFill="1" applyBorder="1" applyAlignment="1">
      <alignment horizontal="left" vertical="center" wrapText="1"/>
    </xf>
    <xf numFmtId="175" fontId="30" fillId="0" borderId="19" xfId="45" applyNumberFormat="1" applyFont="1" applyFill="1" applyBorder="1" applyAlignment="1">
      <alignment horizontal="center" vertical="center" wrapText="1"/>
    </xf>
    <xf numFmtId="167" fontId="88" fillId="0" borderId="27" xfId="45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3" fontId="52" fillId="0" borderId="0" xfId="45" applyNumberFormat="1" applyFont="1" applyAlignment="1">
      <alignment horizontal="center" wrapText="1"/>
    </xf>
    <xf numFmtId="167" fontId="64" fillId="0" borderId="0" xfId="45" applyNumberFormat="1" applyFont="1" applyFill="1" applyBorder="1" applyAlignment="1" applyProtection="1">
      <alignment horizontal="center" vertical="center" wrapText="1"/>
    </xf>
    <xf numFmtId="167" fontId="30" fillId="0" borderId="0" xfId="45" applyNumberFormat="1" applyFont="1" applyFill="1" applyAlignment="1">
      <alignment horizontal="center" vertical="center" wrapText="1"/>
    </xf>
    <xf numFmtId="167" fontId="31" fillId="25" borderId="16" xfId="0" applyNumberFormat="1" applyFont="1" applyFill="1" applyBorder="1" applyAlignment="1">
      <alignment horizontal="center" vertical="center"/>
    </xf>
    <xf numFmtId="167" fontId="29" fillId="25" borderId="18" xfId="0" applyNumberFormat="1" applyFont="1" applyFill="1" applyBorder="1" applyAlignment="1">
      <alignment horizontal="center" vertical="center"/>
    </xf>
    <xf numFmtId="167" fontId="29" fillId="25" borderId="21" xfId="0" applyNumberFormat="1" applyFont="1" applyFill="1" applyBorder="1" applyAlignment="1">
      <alignment horizontal="center" vertical="center"/>
    </xf>
    <xf numFmtId="167" fontId="29" fillId="25" borderId="22" xfId="0" applyNumberFormat="1" applyFont="1" applyFill="1" applyBorder="1" applyAlignment="1">
      <alignment horizontal="center" vertical="center"/>
    </xf>
    <xf numFmtId="167" fontId="57" fillId="25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/>
    <xf numFmtId="169" fontId="28" fillId="0" borderId="0" xfId="45" applyNumberFormat="1" applyFont="1"/>
    <xf numFmtId="173" fontId="47" fillId="0" borderId="0" xfId="45" applyNumberFormat="1" applyFont="1" applyFill="1"/>
    <xf numFmtId="0" fontId="59" fillId="28" borderId="19" xfId="45" applyNumberFormat="1" applyFont="1" applyFill="1" applyBorder="1" applyAlignment="1" applyProtection="1">
      <alignment horizontal="center" vertical="center"/>
    </xf>
    <xf numFmtId="0" fontId="59" fillId="28" borderId="19" xfId="45" applyNumberFormat="1" applyFont="1" applyFill="1" applyBorder="1" applyAlignment="1" applyProtection="1">
      <alignment horizontal="left" vertical="center" wrapText="1" indent="1"/>
    </xf>
    <xf numFmtId="167" fontId="57" fillId="28" borderId="19" xfId="45" applyNumberFormat="1" applyFont="1" applyFill="1" applyBorder="1" applyAlignment="1" applyProtection="1">
      <alignment horizontal="center" vertical="center" wrapText="1"/>
    </xf>
    <xf numFmtId="0" fontId="3" fillId="24" borderId="19" xfId="45" applyNumberFormat="1" applyFont="1" applyFill="1" applyBorder="1" applyAlignment="1" applyProtection="1">
      <alignment horizontal="center" vertical="center" wrapText="1"/>
    </xf>
    <xf numFmtId="0" fontId="59" fillId="0" borderId="19" xfId="45" applyFont="1" applyFill="1" applyBorder="1" applyAlignment="1">
      <alignment horizontal="center" vertical="center" wrapText="1"/>
    </xf>
    <xf numFmtId="0" fontId="49" fillId="0" borderId="0" xfId="45" applyFont="1" applyFill="1" applyAlignment="1">
      <alignment horizontal="left" vertical="center" wrapText="1"/>
    </xf>
    <xf numFmtId="0" fontId="33" fillId="0" borderId="30" xfId="46" applyFill="1" applyBorder="1" applyAlignment="1" applyProtection="1">
      <alignment horizontal="left" vertical="center" wrapText="1"/>
    </xf>
    <xf numFmtId="0" fontId="28" fillId="0" borderId="0" xfId="59" applyFont="1"/>
    <xf numFmtId="167" fontId="2" fillId="0" borderId="0" xfId="0" applyNumberFormat="1" applyFont="1" applyFill="1" applyBorder="1"/>
    <xf numFmtId="0" fontId="58" fillId="0" borderId="0" xfId="0" applyFont="1" applyFill="1" applyBorder="1"/>
    <xf numFmtId="0" fontId="2" fillId="0" borderId="0" xfId="0" applyFont="1" applyFill="1" applyAlignment="1"/>
    <xf numFmtId="167" fontId="31" fillId="27" borderId="16" xfId="0" applyNumberFormat="1" applyFont="1" applyFill="1" applyBorder="1" applyAlignment="1">
      <alignment horizontal="center" vertical="center"/>
    </xf>
    <xf numFmtId="167" fontId="29" fillId="27" borderId="21" xfId="0" applyNumberFormat="1" applyFont="1" applyFill="1" applyBorder="1" applyAlignment="1">
      <alignment horizontal="center" vertical="center"/>
    </xf>
    <xf numFmtId="167" fontId="57" fillId="27" borderId="16" xfId="0" applyNumberFormat="1" applyFont="1" applyFill="1" applyBorder="1" applyAlignment="1">
      <alignment horizontal="center" vertical="center"/>
    </xf>
    <xf numFmtId="167" fontId="29" fillId="27" borderId="18" xfId="0" applyNumberFormat="1" applyFont="1" applyFill="1" applyBorder="1" applyAlignment="1">
      <alignment horizontal="center" vertical="center"/>
    </xf>
    <xf numFmtId="167" fontId="29" fillId="27" borderId="16" xfId="0" applyNumberFormat="1" applyFont="1" applyFill="1" applyBorder="1" applyAlignment="1">
      <alignment horizontal="center" vertical="center"/>
    </xf>
    <xf numFmtId="0" fontId="52" fillId="0" borderId="26" xfId="59" applyFont="1" applyFill="1" applyBorder="1" applyAlignment="1">
      <alignment horizontal="center" vertical="center" wrapText="1"/>
    </xf>
    <xf numFmtId="167" fontId="31" fillId="27" borderId="15" xfId="0" applyNumberFormat="1" applyFont="1" applyFill="1" applyBorder="1" applyAlignment="1">
      <alignment horizontal="center" vertical="center"/>
    </xf>
    <xf numFmtId="167" fontId="31" fillId="27" borderId="0" xfId="0" applyNumberFormat="1" applyFont="1" applyFill="1" applyBorder="1" applyAlignment="1">
      <alignment horizontal="center" vertical="center"/>
    </xf>
    <xf numFmtId="1" fontId="50" fillId="27" borderId="14" xfId="58" applyNumberFormat="1" applyFont="1" applyFill="1" applyBorder="1" applyAlignment="1">
      <alignment horizontal="center" vertical="center" wrapText="1"/>
    </xf>
    <xf numFmtId="1" fontId="60" fillId="27" borderId="14" xfId="58" applyNumberFormat="1" applyFont="1" applyFill="1" applyBorder="1" applyAlignment="1">
      <alignment horizontal="center" vertical="center" wrapText="1"/>
    </xf>
    <xf numFmtId="0" fontId="90" fillId="27" borderId="26" xfId="59" applyFont="1" applyFill="1" applyBorder="1" applyAlignment="1">
      <alignment horizontal="center" vertical="center" wrapText="1"/>
    </xf>
    <xf numFmtId="167" fontId="31" fillId="27" borderId="16" xfId="0" applyNumberFormat="1" applyFont="1" applyFill="1" applyBorder="1" applyAlignment="1">
      <alignment horizontal="center" vertical="center" wrapText="1"/>
    </xf>
    <xf numFmtId="167" fontId="29" fillId="27" borderId="22" xfId="0" applyNumberFormat="1" applyFont="1" applyFill="1" applyBorder="1" applyAlignment="1">
      <alignment horizontal="center" vertical="center"/>
    </xf>
    <xf numFmtId="0" fontId="28" fillId="27" borderId="0" xfId="45" applyFont="1" applyFill="1"/>
    <xf numFmtId="4" fontId="29" fillId="0" borderId="19" xfId="45" applyNumberFormat="1" applyFont="1" applyFill="1" applyBorder="1" applyAlignment="1" applyProtection="1">
      <alignment horizontal="center" vertical="center" wrapText="1"/>
    </xf>
    <xf numFmtId="4" fontId="29" fillId="28" borderId="19" xfId="45" applyNumberFormat="1" applyFont="1" applyFill="1" applyBorder="1" applyAlignment="1" applyProtection="1">
      <alignment horizontal="center" vertical="center" wrapText="1"/>
    </xf>
    <xf numFmtId="167" fontId="31" fillId="25" borderId="15" xfId="0" applyNumberFormat="1" applyFont="1" applyFill="1" applyBorder="1" applyAlignment="1">
      <alignment horizontal="center" vertical="center"/>
    </xf>
    <xf numFmtId="0" fontId="28" fillId="25" borderId="0" xfId="45" applyFont="1" applyFill="1"/>
    <xf numFmtId="167" fontId="31" fillId="25" borderId="16" xfId="0" applyNumberFormat="1" applyFont="1" applyFill="1" applyBorder="1" applyAlignment="1">
      <alignment horizontal="center" vertical="center" wrapText="1"/>
    </xf>
    <xf numFmtId="167" fontId="29" fillId="25" borderId="16" xfId="0" applyNumberFormat="1" applyFont="1" applyFill="1" applyBorder="1" applyAlignment="1">
      <alignment horizontal="center" vertical="center"/>
    </xf>
    <xf numFmtId="1" fontId="50" fillId="34" borderId="14" xfId="58" applyNumberFormat="1" applyFont="1" applyFill="1" applyBorder="1" applyAlignment="1">
      <alignment horizontal="center" vertical="center" wrapText="1"/>
    </xf>
    <xf numFmtId="1" fontId="60" fillId="34" borderId="14" xfId="58" applyNumberFormat="1" applyFont="1" applyFill="1" applyBorder="1" applyAlignment="1">
      <alignment horizontal="center" vertical="center" wrapText="1"/>
    </xf>
    <xf numFmtId="0" fontId="90" fillId="34" borderId="26" xfId="59" applyFont="1" applyFill="1" applyBorder="1" applyAlignment="1">
      <alignment horizontal="center" vertical="center" wrapText="1"/>
    </xf>
    <xf numFmtId="0" fontId="28" fillId="0" borderId="20" xfId="45" applyFont="1" applyFill="1" applyBorder="1" applyAlignment="1">
      <alignment horizontal="center" vertical="center" wrapText="1"/>
    </xf>
    <xf numFmtId="177" fontId="30" fillId="0" borderId="19" xfId="45" applyNumberFormat="1" applyFont="1" applyFill="1" applyBorder="1" applyAlignment="1">
      <alignment horizontal="center" vertical="center" wrapText="1"/>
    </xf>
    <xf numFmtId="166" fontId="59" fillId="0" borderId="0" xfId="45" applyNumberFormat="1" applyFont="1" applyFill="1" applyBorder="1" applyAlignment="1" applyProtection="1">
      <alignment horizontal="left" vertical="center" wrapText="1" indent="1"/>
    </xf>
    <xf numFmtId="4" fontId="2" fillId="0" borderId="0" xfId="0" applyNumberFormat="1" applyFont="1" applyFill="1" applyAlignment="1"/>
    <xf numFmtId="166" fontId="83" fillId="0" borderId="44" xfId="0" applyNumberFormat="1" applyFont="1" applyFill="1" applyBorder="1" applyAlignment="1">
      <alignment horizontal="center" vertical="center" wrapText="1"/>
    </xf>
    <xf numFmtId="166" fontId="83" fillId="0" borderId="51" xfId="0" applyNumberFormat="1" applyFont="1" applyFill="1" applyBorder="1" applyAlignment="1">
      <alignment horizontal="center" vertical="center" wrapText="1"/>
    </xf>
    <xf numFmtId="166" fontId="83" fillId="0" borderId="33" xfId="0" applyNumberFormat="1" applyFont="1" applyFill="1" applyBorder="1" applyAlignment="1">
      <alignment horizontal="center" vertical="center" wrapText="1"/>
    </xf>
    <xf numFmtId="166" fontId="83" fillId="0" borderId="58" xfId="0" applyNumberFormat="1" applyFont="1" applyFill="1" applyBorder="1" applyAlignment="1">
      <alignment horizontal="center" vertical="center" wrapText="1"/>
    </xf>
    <xf numFmtId="166" fontId="83" fillId="0" borderId="11" xfId="0" applyNumberFormat="1" applyFont="1" applyFill="1" applyBorder="1" applyAlignment="1">
      <alignment horizontal="center" vertical="center" wrapText="1"/>
    </xf>
    <xf numFmtId="0" fontId="92" fillId="0" borderId="0" xfId="46" applyFont="1" applyFill="1" applyAlignment="1" applyProtection="1">
      <alignment horizontal="left"/>
    </xf>
    <xf numFmtId="3" fontId="91" fillId="0" borderId="0" xfId="45" applyNumberFormat="1" applyFont="1" applyAlignment="1">
      <alignment horizontal="center" wrapText="1"/>
    </xf>
    <xf numFmtId="172" fontId="91" fillId="0" borderId="0" xfId="41" applyNumberFormat="1" applyFont="1" applyAlignment="1">
      <alignment horizontal="center" wrapText="1"/>
    </xf>
    <xf numFmtId="3" fontId="91" fillId="0" borderId="0" xfId="45" applyNumberFormat="1" applyFont="1" applyAlignment="1">
      <alignment horizontal="center" vertical="center" wrapText="1"/>
    </xf>
    <xf numFmtId="0" fontId="93" fillId="0" borderId="0" xfId="0" applyFont="1" applyBorder="1" applyAlignment="1">
      <alignment horizontal="left" vertical="top"/>
    </xf>
    <xf numFmtId="166" fontId="83" fillId="0" borderId="43" xfId="0" applyNumberFormat="1" applyFont="1" applyFill="1" applyBorder="1" applyAlignment="1">
      <alignment horizontal="center" vertical="center" wrapText="1"/>
    </xf>
    <xf numFmtId="1" fontId="83" fillId="0" borderId="44" xfId="0" applyNumberFormat="1" applyFont="1" applyFill="1" applyBorder="1" applyAlignment="1">
      <alignment horizontal="center" vertical="center" wrapText="1"/>
    </xf>
    <xf numFmtId="1" fontId="83" fillId="24" borderId="44" xfId="0" applyNumberFormat="1" applyFont="1" applyFill="1" applyBorder="1" applyAlignment="1">
      <alignment horizontal="center" vertical="center" wrapText="1"/>
    </xf>
    <xf numFmtId="1" fontId="83" fillId="31" borderId="44" xfId="0" applyNumberFormat="1" applyFont="1" applyFill="1" applyBorder="1" applyAlignment="1">
      <alignment horizontal="center" vertical="center" wrapText="1"/>
    </xf>
    <xf numFmtId="1" fontId="83" fillId="32" borderId="44" xfId="0" applyNumberFormat="1" applyFont="1" applyFill="1" applyBorder="1" applyAlignment="1">
      <alignment horizontal="center" vertical="center" wrapText="1"/>
    </xf>
    <xf numFmtId="1" fontId="83" fillId="25" borderId="44" xfId="0" applyNumberFormat="1" applyFont="1" applyFill="1" applyBorder="1" applyAlignment="1">
      <alignment horizontal="center" vertical="center" wrapText="1"/>
    </xf>
    <xf numFmtId="1" fontId="83" fillId="35" borderId="44" xfId="0" applyNumberFormat="1" applyFont="1" applyFill="1" applyBorder="1" applyAlignment="1">
      <alignment horizontal="center" vertical="center" wrapText="1"/>
    </xf>
    <xf numFmtId="1" fontId="83" fillId="36" borderId="44" xfId="0" applyNumberFormat="1" applyFont="1" applyFill="1" applyBorder="1" applyAlignment="1">
      <alignment horizontal="center" vertical="center" wrapText="1"/>
    </xf>
    <xf numFmtId="1" fontId="83" fillId="27" borderId="45" xfId="0" applyNumberFormat="1" applyFont="1" applyFill="1" applyBorder="1" applyAlignment="1">
      <alignment horizontal="center" vertical="center" wrapText="1"/>
    </xf>
    <xf numFmtId="166" fontId="83" fillId="0" borderId="50" xfId="0" applyNumberFormat="1" applyFont="1" applyFill="1" applyBorder="1" applyAlignment="1">
      <alignment horizontal="center" vertical="center" wrapText="1"/>
    </xf>
    <xf numFmtId="1" fontId="83" fillId="0" borderId="51" xfId="0" applyNumberFormat="1" applyFont="1" applyFill="1" applyBorder="1" applyAlignment="1">
      <alignment horizontal="center" vertical="center" wrapText="1"/>
    </xf>
    <xf numFmtId="1" fontId="83" fillId="24" borderId="51" xfId="0" applyNumberFormat="1" applyFont="1" applyFill="1" applyBorder="1" applyAlignment="1">
      <alignment horizontal="center" vertical="center" wrapText="1"/>
    </xf>
    <xf numFmtId="1" fontId="83" fillId="31" borderId="51" xfId="0" applyNumberFormat="1" applyFont="1" applyFill="1" applyBorder="1" applyAlignment="1">
      <alignment horizontal="center" vertical="center" wrapText="1"/>
    </xf>
    <xf numFmtId="1" fontId="83" fillId="32" borderId="51" xfId="0" applyNumberFormat="1" applyFont="1" applyFill="1" applyBorder="1" applyAlignment="1">
      <alignment horizontal="center" vertical="center" wrapText="1"/>
    </xf>
    <xf numFmtId="1" fontId="83" fillId="25" borderId="51" xfId="0" applyNumberFormat="1" applyFont="1" applyFill="1" applyBorder="1" applyAlignment="1">
      <alignment horizontal="center" vertical="center" wrapText="1"/>
    </xf>
    <xf numFmtId="1" fontId="83" fillId="35" borderId="51" xfId="0" applyNumberFormat="1" applyFont="1" applyFill="1" applyBorder="1" applyAlignment="1">
      <alignment horizontal="center" vertical="center" wrapText="1"/>
    </xf>
    <xf numFmtId="1" fontId="83" fillId="36" borderId="51" xfId="0" applyNumberFormat="1" applyFont="1" applyFill="1" applyBorder="1" applyAlignment="1">
      <alignment horizontal="center" vertical="center" wrapText="1"/>
    </xf>
    <xf numFmtId="1" fontId="83" fillId="27" borderId="52" xfId="0" applyNumberFormat="1" applyFont="1" applyFill="1" applyBorder="1" applyAlignment="1">
      <alignment horizontal="center" vertical="center" wrapText="1"/>
    </xf>
    <xf numFmtId="166" fontId="25" fillId="0" borderId="50" xfId="0" applyNumberFormat="1" applyFont="1" applyFill="1" applyBorder="1" applyAlignment="1">
      <alignment horizontal="center" vertical="center" wrapText="1"/>
    </xf>
    <xf numFmtId="166" fontId="25" fillId="0" borderId="53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28" borderId="60" xfId="0" applyNumberFormat="1" applyFont="1" applyFill="1" applyBorder="1" applyAlignment="1">
      <alignment horizontal="center" vertical="center" wrapText="1"/>
    </xf>
    <xf numFmtId="1" fontId="25" fillId="27" borderId="51" xfId="0" applyNumberFormat="1" applyFont="1" applyFill="1" applyBorder="1" applyAlignment="1">
      <alignment horizontal="center" vertical="center" wrapText="1"/>
    </xf>
    <xf numFmtId="1" fontId="75" fillId="31" borderId="51" xfId="0" applyNumberFormat="1" applyFont="1" applyFill="1" applyBorder="1" applyAlignment="1">
      <alignment horizontal="center" vertical="center" wrapText="1"/>
    </xf>
    <xf numFmtId="1" fontId="25" fillId="32" borderId="51" xfId="0" applyNumberFormat="1" applyFont="1" applyFill="1" applyBorder="1" applyAlignment="1">
      <alignment horizontal="center" vertical="center" wrapText="1"/>
    </xf>
    <xf numFmtId="1" fontId="25" fillId="36" borderId="51" xfId="0" applyNumberFormat="1" applyFont="1" applyFill="1" applyBorder="1" applyAlignment="1">
      <alignment horizontal="center" vertical="center" wrapText="1"/>
    </xf>
    <xf numFmtId="1" fontId="25" fillId="27" borderId="52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" fontId="94" fillId="0" borderId="40" xfId="0" applyNumberFormat="1" applyFont="1" applyFill="1" applyBorder="1" applyAlignment="1">
      <alignment horizontal="left" vertical="center" wrapText="1" indent="1"/>
    </xf>
    <xf numFmtId="1" fontId="94" fillId="0" borderId="64" xfId="0" applyNumberFormat="1" applyFont="1" applyFill="1" applyBorder="1" applyAlignment="1">
      <alignment horizontal="left" vertical="center" wrapText="1" indent="1"/>
    </xf>
    <xf numFmtId="1" fontId="27" fillId="0" borderId="64" xfId="0" applyNumberFormat="1" applyFont="1" applyFill="1" applyBorder="1" applyAlignment="1">
      <alignment horizontal="left" vertical="center" wrapText="1" indent="1"/>
    </xf>
    <xf numFmtId="167" fontId="2" fillId="28" borderId="61" xfId="0" applyNumberFormat="1" applyFont="1" applyFill="1" applyBorder="1" applyAlignment="1">
      <alignment horizontal="center" vertical="center"/>
    </xf>
    <xf numFmtId="167" fontId="2" fillId="27" borderId="0" xfId="0" applyNumberFormat="1" applyFont="1" applyFill="1" applyBorder="1" applyAlignment="1">
      <alignment horizontal="center" vertical="center"/>
    </xf>
    <xf numFmtId="167" fontId="2" fillId="31" borderId="40" xfId="0" applyNumberFormat="1" applyFont="1" applyFill="1" applyBorder="1" applyAlignment="1">
      <alignment horizontal="center" vertical="center"/>
    </xf>
    <xf numFmtId="167" fontId="2" fillId="32" borderId="40" xfId="0" applyNumberFormat="1" applyFont="1" applyFill="1" applyBorder="1" applyAlignment="1">
      <alignment horizontal="center" vertical="center"/>
    </xf>
    <xf numFmtId="167" fontId="2" fillId="36" borderId="40" xfId="0" applyNumberFormat="1" applyFont="1" applyFill="1" applyBorder="1" applyAlignment="1">
      <alignment horizontal="center" vertical="center"/>
    </xf>
    <xf numFmtId="167" fontId="2" fillId="27" borderId="40" xfId="0" applyNumberFormat="1" applyFont="1" applyFill="1" applyBorder="1" applyAlignment="1">
      <alignment horizontal="center" vertical="center"/>
    </xf>
    <xf numFmtId="167" fontId="2" fillId="27" borderId="41" xfId="0" applyNumberFormat="1" applyFont="1" applyFill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 wrapText="1"/>
    </xf>
    <xf numFmtId="1" fontId="94" fillId="0" borderId="49" xfId="0" applyNumberFormat="1" applyFont="1" applyFill="1" applyBorder="1" applyAlignment="1">
      <alignment horizontal="left" vertical="center" wrapText="1" indent="1"/>
    </xf>
    <xf numFmtId="1" fontId="94" fillId="0" borderId="13" xfId="0" applyNumberFormat="1" applyFont="1" applyFill="1" applyBorder="1" applyAlignment="1">
      <alignment horizontal="left" vertical="center" wrapText="1" indent="1"/>
    </xf>
    <xf numFmtId="1" fontId="27" fillId="0" borderId="13" xfId="0" applyNumberFormat="1" applyFont="1" applyFill="1" applyBorder="1" applyAlignment="1">
      <alignment horizontal="left" vertical="center" wrapText="1" indent="1"/>
    </xf>
    <xf numFmtId="167" fontId="2" fillId="28" borderId="62" xfId="0" applyNumberFormat="1" applyFont="1" applyFill="1" applyBorder="1" applyAlignment="1">
      <alignment horizontal="center" vertical="center"/>
    </xf>
    <xf numFmtId="167" fontId="2" fillId="27" borderId="38" xfId="0" applyNumberFormat="1" applyFont="1" applyFill="1" applyBorder="1" applyAlignment="1">
      <alignment horizontal="center" vertical="center"/>
    </xf>
    <xf numFmtId="167" fontId="2" fillId="31" borderId="49" xfId="0" applyNumberFormat="1" applyFont="1" applyFill="1" applyBorder="1" applyAlignment="1">
      <alignment horizontal="center" vertical="center"/>
    </xf>
    <xf numFmtId="167" fontId="2" fillId="32" borderId="49" xfId="0" applyNumberFormat="1" applyFont="1" applyFill="1" applyBorder="1" applyAlignment="1">
      <alignment horizontal="center" vertical="center"/>
    </xf>
    <xf numFmtId="167" fontId="2" fillId="36" borderId="49" xfId="0" applyNumberFormat="1" applyFont="1" applyFill="1" applyBorder="1" applyAlignment="1">
      <alignment horizontal="center" vertical="center"/>
    </xf>
    <xf numFmtId="167" fontId="2" fillId="27" borderId="49" xfId="0" applyNumberFormat="1" applyFont="1" applyFill="1" applyBorder="1" applyAlignment="1">
      <alignment horizontal="center" vertical="center"/>
    </xf>
    <xf numFmtId="167" fontId="2" fillId="27" borderId="48" xfId="0" applyNumberFormat="1" applyFont="1" applyFill="1" applyBorder="1" applyAlignment="1">
      <alignment horizontal="center" vertical="center"/>
    </xf>
    <xf numFmtId="1" fontId="3" fillId="36" borderId="42" xfId="0" applyNumberFormat="1" applyFont="1" applyFill="1" applyBorder="1" applyAlignment="1">
      <alignment horizontal="center" vertical="center" wrapText="1"/>
    </xf>
    <xf numFmtId="1" fontId="83" fillId="36" borderId="40" xfId="0" applyNumberFormat="1" applyFont="1" applyFill="1" applyBorder="1" applyAlignment="1">
      <alignment vertical="center" wrapText="1"/>
    </xf>
    <xf numFmtId="1" fontId="83" fillId="36" borderId="64" xfId="0" applyNumberFormat="1" applyFont="1" applyFill="1" applyBorder="1" applyAlignment="1">
      <alignment vertical="center" wrapText="1"/>
    </xf>
    <xf numFmtId="1" fontId="25" fillId="36" borderId="64" xfId="0" applyNumberFormat="1" applyFont="1" applyFill="1" applyBorder="1" applyAlignment="1">
      <alignment vertical="center" wrapText="1"/>
    </xf>
    <xf numFmtId="1" fontId="3" fillId="27" borderId="50" xfId="0" applyNumberFormat="1" applyFont="1" applyFill="1" applyBorder="1" applyAlignment="1">
      <alignment horizontal="center" vertical="center" wrapText="1"/>
    </xf>
    <xf numFmtId="1" fontId="83" fillId="27" borderId="53" xfId="0" applyNumberFormat="1" applyFont="1" applyFill="1" applyBorder="1" applyAlignment="1">
      <alignment vertical="center" wrapText="1"/>
    </xf>
    <xf numFmtId="1" fontId="83" fillId="27" borderId="11" xfId="0" applyNumberFormat="1" applyFont="1" applyFill="1" applyBorder="1" applyAlignment="1">
      <alignment vertical="center" wrapText="1"/>
    </xf>
    <xf numFmtId="1" fontId="25" fillId="27" borderId="11" xfId="0" applyNumberFormat="1" applyFont="1" applyFill="1" applyBorder="1" applyAlignment="1">
      <alignment vertical="center" wrapText="1"/>
    </xf>
    <xf numFmtId="166" fontId="95" fillId="0" borderId="40" xfId="0" applyNumberFormat="1" applyFont="1" applyFill="1" applyBorder="1" applyAlignment="1">
      <alignment vertical="center" wrapText="1"/>
    </xf>
    <xf numFmtId="166" fontId="95" fillId="0" borderId="64" xfId="0" applyNumberFormat="1" applyFont="1" applyFill="1" applyBorder="1" applyAlignment="1">
      <alignment vertical="center" wrapText="1"/>
    </xf>
    <xf numFmtId="1" fontId="27" fillId="0" borderId="64" xfId="0" applyNumberFormat="1" applyFont="1" applyFill="1" applyBorder="1" applyAlignment="1">
      <alignment vertical="center" wrapText="1"/>
    </xf>
    <xf numFmtId="167" fontId="2" fillId="28" borderId="61" xfId="0" applyNumberFormat="1" applyFont="1" applyFill="1" applyBorder="1" applyAlignment="1">
      <alignment vertical="center"/>
    </xf>
    <xf numFmtId="167" fontId="2" fillId="27" borderId="0" xfId="0" applyNumberFormat="1" applyFont="1" applyFill="1" applyBorder="1" applyAlignment="1">
      <alignment vertical="center"/>
    </xf>
    <xf numFmtId="167" fontId="2" fillId="31" borderId="40" xfId="0" applyNumberFormat="1" applyFont="1" applyFill="1" applyBorder="1" applyAlignment="1">
      <alignment vertical="center"/>
    </xf>
    <xf numFmtId="167" fontId="2" fillId="32" borderId="40" xfId="0" applyNumberFormat="1" applyFont="1" applyFill="1" applyBorder="1" applyAlignment="1">
      <alignment vertical="center"/>
    </xf>
    <xf numFmtId="167" fontId="2" fillId="36" borderId="40" xfId="0" applyNumberFormat="1" applyFont="1" applyFill="1" applyBorder="1" applyAlignment="1">
      <alignment vertical="center"/>
    </xf>
    <xf numFmtId="1" fontId="3" fillId="36" borderId="50" xfId="0" applyNumberFormat="1" applyFont="1" applyFill="1" applyBorder="1" applyAlignment="1">
      <alignment horizontal="center" vertical="center" wrapText="1"/>
    </xf>
    <xf numFmtId="1" fontId="83" fillId="36" borderId="53" xfId="0" applyNumberFormat="1" applyFont="1" applyFill="1" applyBorder="1" applyAlignment="1">
      <alignment vertical="center" wrapText="1"/>
    </xf>
    <xf numFmtId="1" fontId="83" fillId="36" borderId="11" xfId="0" applyNumberFormat="1" applyFont="1" applyFill="1" applyBorder="1" applyAlignment="1">
      <alignment vertical="center" wrapText="1"/>
    </xf>
    <xf numFmtId="1" fontId="25" fillId="36" borderId="11" xfId="0" applyNumberFormat="1" applyFont="1" applyFill="1" applyBorder="1" applyAlignment="1">
      <alignment vertical="center" wrapText="1"/>
    </xf>
    <xf numFmtId="167" fontId="3" fillId="36" borderId="60" xfId="0" applyNumberFormat="1" applyFont="1" applyFill="1" applyBorder="1" applyAlignment="1">
      <alignment horizontal="center" vertical="center"/>
    </xf>
    <xf numFmtId="167" fontId="3" fillId="36" borderId="57" xfId="0" applyNumberFormat="1" applyFont="1" applyFill="1" applyBorder="1" applyAlignment="1">
      <alignment horizontal="center" vertical="center"/>
    </xf>
    <xf numFmtId="167" fontId="3" fillId="36" borderId="53" xfId="0" applyNumberFormat="1" applyFont="1" applyFill="1" applyBorder="1" applyAlignment="1">
      <alignment horizontal="center" vertical="center"/>
    </xf>
    <xf numFmtId="167" fontId="2" fillId="36" borderId="53" xfId="0" applyNumberFormat="1" applyFont="1" applyFill="1" applyBorder="1" applyAlignment="1">
      <alignment horizontal="center" vertical="center"/>
    </xf>
    <xf numFmtId="167" fontId="3" fillId="36" borderId="52" xfId="0" applyNumberFormat="1" applyFont="1" applyFill="1" applyBorder="1" applyAlignment="1">
      <alignment horizontal="center" vertical="center"/>
    </xf>
    <xf numFmtId="167" fontId="2" fillId="36" borderId="40" xfId="0" applyNumberFormat="1" applyFont="1" applyFill="1" applyBorder="1" applyAlignment="1">
      <alignment horizontal="center" vertical="center" wrapText="1"/>
    </xf>
    <xf numFmtId="167" fontId="2" fillId="31" borderId="40" xfId="0" applyNumberFormat="1" applyFont="1" applyFill="1" applyBorder="1" applyAlignment="1">
      <alignment horizontal="center" vertical="center" wrapText="1"/>
    </xf>
    <xf numFmtId="167" fontId="2" fillId="32" borderId="40" xfId="0" applyNumberFormat="1" applyFont="1" applyFill="1" applyBorder="1" applyAlignment="1">
      <alignment horizontal="center" vertical="center" wrapText="1"/>
    </xf>
    <xf numFmtId="167" fontId="3" fillId="27" borderId="60" xfId="0" applyNumberFormat="1" applyFont="1" applyFill="1" applyBorder="1" applyAlignment="1">
      <alignment horizontal="center" vertical="center"/>
    </xf>
    <xf numFmtId="167" fontId="3" fillId="27" borderId="57" xfId="0" applyNumberFormat="1" applyFont="1" applyFill="1" applyBorder="1" applyAlignment="1">
      <alignment horizontal="center" vertical="center"/>
    </xf>
    <xf numFmtId="167" fontId="3" fillId="27" borderId="53" xfId="0" applyNumberFormat="1" applyFont="1" applyFill="1" applyBorder="1" applyAlignment="1">
      <alignment horizontal="center" vertical="center"/>
    </xf>
    <xf numFmtId="167" fontId="2" fillId="27" borderId="53" xfId="0" applyNumberFormat="1" applyFont="1" applyFill="1" applyBorder="1" applyAlignment="1">
      <alignment horizontal="center" vertical="center"/>
    </xf>
    <xf numFmtId="167" fontId="3" fillId="27" borderId="52" xfId="0" applyNumberFormat="1" applyFont="1" applyFill="1" applyBorder="1" applyAlignment="1">
      <alignment horizontal="center" vertical="center"/>
    </xf>
    <xf numFmtId="1" fontId="3" fillId="36" borderId="5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/>
    <xf numFmtId="167" fontId="3" fillId="36" borderId="61" xfId="0" applyNumberFormat="1" applyFont="1" applyFill="1" applyBorder="1" applyAlignment="1">
      <alignment horizontal="center" vertical="center" wrapText="1"/>
    </xf>
    <xf numFmtId="167" fontId="3" fillId="36" borderId="0" xfId="0" applyNumberFormat="1" applyFont="1" applyFill="1" applyBorder="1" applyAlignment="1">
      <alignment horizontal="center" vertical="center" wrapText="1"/>
    </xf>
    <xf numFmtId="167" fontId="3" fillId="36" borderId="40" xfId="0" applyNumberFormat="1" applyFont="1" applyFill="1" applyBorder="1" applyAlignment="1">
      <alignment horizontal="center" vertical="center" wrapText="1"/>
    </xf>
    <xf numFmtId="167" fontId="3" fillId="36" borderId="41" xfId="0" applyNumberFormat="1" applyFont="1" applyFill="1" applyBorder="1" applyAlignment="1">
      <alignment horizontal="center" vertical="center" wrapText="1"/>
    </xf>
    <xf numFmtId="166" fontId="3" fillId="27" borderId="50" xfId="0" applyNumberFormat="1" applyFont="1" applyFill="1" applyBorder="1" applyAlignment="1">
      <alignment horizontal="center" vertical="center" wrapText="1"/>
    </xf>
    <xf numFmtId="166" fontId="83" fillId="27" borderId="53" xfId="0" applyNumberFormat="1" applyFont="1" applyFill="1" applyBorder="1" applyAlignment="1">
      <alignment vertical="center" wrapText="1"/>
    </xf>
    <xf numFmtId="166" fontId="83" fillId="27" borderId="11" xfId="0" applyNumberFormat="1" applyFont="1" applyFill="1" applyBorder="1" applyAlignment="1">
      <alignment vertical="center" wrapText="1"/>
    </xf>
    <xf numFmtId="167" fontId="96" fillId="27" borderId="53" xfId="0" applyNumberFormat="1" applyFont="1" applyFill="1" applyBorder="1" applyAlignment="1">
      <alignment horizontal="center" vertical="center"/>
    </xf>
    <xf numFmtId="167" fontId="2" fillId="31" borderId="54" xfId="0" applyNumberFormat="1" applyFont="1" applyFill="1" applyBorder="1" applyAlignment="1">
      <alignment horizontal="center" vertical="center"/>
    </xf>
    <xf numFmtId="167" fontId="2" fillId="31" borderId="55" xfId="0" applyNumberFormat="1" applyFont="1" applyFill="1" applyBorder="1" applyAlignment="1">
      <alignment horizontal="center" vertical="center"/>
    </xf>
    <xf numFmtId="166" fontId="3" fillId="36" borderId="50" xfId="0" applyNumberFormat="1" applyFont="1" applyFill="1" applyBorder="1" applyAlignment="1">
      <alignment horizontal="center" vertical="center" wrapText="1"/>
    </xf>
    <xf numFmtId="166" fontId="83" fillId="36" borderId="53" xfId="0" applyNumberFormat="1" applyFont="1" applyFill="1" applyBorder="1" applyAlignment="1">
      <alignment vertical="center" wrapText="1"/>
    </xf>
    <xf numFmtId="166" fontId="83" fillId="36" borderId="11" xfId="0" applyNumberFormat="1" applyFont="1" applyFill="1" applyBorder="1" applyAlignment="1">
      <alignment vertical="center" wrapText="1"/>
    </xf>
    <xf numFmtId="166" fontId="25" fillId="36" borderId="11" xfId="0" applyNumberFormat="1" applyFont="1" applyFill="1" applyBorder="1" applyAlignment="1">
      <alignment vertical="center" wrapText="1"/>
    </xf>
    <xf numFmtId="166" fontId="58" fillId="0" borderId="42" xfId="0" applyNumberFormat="1" applyFont="1" applyFill="1" applyBorder="1" applyAlignment="1">
      <alignment horizontal="center" vertical="center" wrapText="1"/>
    </xf>
    <xf numFmtId="166" fontId="97" fillId="0" borderId="40" xfId="0" applyNumberFormat="1" applyFont="1" applyFill="1" applyBorder="1" applyAlignment="1">
      <alignment vertical="center" wrapText="1"/>
    </xf>
    <xf numFmtId="166" fontId="97" fillId="0" borderId="64" xfId="0" applyNumberFormat="1" applyFont="1" applyFill="1" applyBorder="1" applyAlignment="1">
      <alignment vertical="center" wrapText="1"/>
    </xf>
    <xf numFmtId="1" fontId="59" fillId="0" borderId="64" xfId="0" applyNumberFormat="1" applyFont="1" applyFill="1" applyBorder="1" applyAlignment="1">
      <alignment vertical="center" wrapText="1"/>
    </xf>
    <xf numFmtId="167" fontId="58" fillId="28" borderId="61" xfId="0" applyNumberFormat="1" applyFont="1" applyFill="1" applyBorder="1" applyAlignment="1">
      <alignment horizontal="center" vertical="center"/>
    </xf>
    <xf numFmtId="167" fontId="58" fillId="27" borderId="0" xfId="0" applyNumberFormat="1" applyFont="1" applyFill="1" applyBorder="1" applyAlignment="1">
      <alignment horizontal="center" vertical="center"/>
    </xf>
    <xf numFmtId="167" fontId="58" fillId="31" borderId="40" xfId="0" applyNumberFormat="1" applyFont="1" applyFill="1" applyBorder="1" applyAlignment="1">
      <alignment horizontal="center" vertical="center"/>
    </xf>
    <xf numFmtId="167" fontId="58" fillId="32" borderId="40" xfId="0" applyNumberFormat="1" applyFont="1" applyFill="1" applyBorder="1" applyAlignment="1">
      <alignment horizontal="center" vertical="center"/>
    </xf>
    <xf numFmtId="167" fontId="58" fillId="36" borderId="40" xfId="0" applyNumberFormat="1" applyFont="1" applyFill="1" applyBorder="1" applyAlignment="1">
      <alignment horizontal="center" vertical="center"/>
    </xf>
    <xf numFmtId="167" fontId="58" fillId="27" borderId="40" xfId="0" applyNumberFormat="1" applyFont="1" applyFill="1" applyBorder="1" applyAlignment="1">
      <alignment horizontal="center" vertical="center"/>
    </xf>
    <xf numFmtId="167" fontId="58" fillId="27" borderId="41" xfId="0" applyNumberFormat="1" applyFont="1" applyFill="1" applyBorder="1" applyAlignment="1">
      <alignment horizontal="center" vertical="center"/>
    </xf>
    <xf numFmtId="167" fontId="98" fillId="27" borderId="40" xfId="0" applyNumberFormat="1" applyFont="1" applyFill="1" applyBorder="1" applyAlignment="1">
      <alignment horizontal="center" vertical="center"/>
    </xf>
    <xf numFmtId="167" fontId="3" fillId="27" borderId="60" xfId="0" applyNumberFormat="1" applyFont="1" applyFill="1" applyBorder="1" applyAlignment="1">
      <alignment horizontal="center" vertical="center" wrapText="1"/>
    </xf>
    <xf numFmtId="167" fontId="3" fillId="27" borderId="57" xfId="0" applyNumberFormat="1" applyFont="1" applyFill="1" applyBorder="1" applyAlignment="1">
      <alignment horizontal="center" vertical="center" wrapText="1"/>
    </xf>
    <xf numFmtId="167" fontId="3" fillId="27" borderId="53" xfId="0" applyNumberFormat="1" applyFont="1" applyFill="1" applyBorder="1" applyAlignment="1">
      <alignment horizontal="center" vertical="center" wrapText="1"/>
    </xf>
    <xf numFmtId="167" fontId="3" fillId="27" borderId="5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83" fillId="0" borderId="63" xfId="0" applyNumberFormat="1" applyFont="1" applyFill="1" applyBorder="1" applyAlignment="1">
      <alignment horizontal="center" vertical="center" wrapText="1"/>
    </xf>
    <xf numFmtId="1" fontId="83" fillId="0" borderId="34" xfId="0" applyNumberFormat="1" applyFont="1" applyFill="1" applyBorder="1" applyAlignment="1">
      <alignment horizontal="center" vertical="center" wrapText="1"/>
    </xf>
    <xf numFmtId="1" fontId="83" fillId="0" borderId="59" xfId="0" applyNumberFormat="1" applyFont="1" applyFill="1" applyBorder="1" applyAlignment="1">
      <alignment horizontal="center" vertical="center" wrapText="1"/>
    </xf>
    <xf numFmtId="166" fontId="83" fillId="0" borderId="53" xfId="0" applyNumberFormat="1" applyFont="1" applyFill="1" applyBorder="1" applyAlignment="1">
      <alignment horizontal="center" vertical="center" wrapText="1"/>
    </xf>
    <xf numFmtId="1" fontId="83" fillId="0" borderId="12" xfId="0" applyNumberFormat="1" applyFont="1" applyFill="1" applyBorder="1" applyAlignment="1">
      <alignment horizontal="center" vertical="center" wrapText="1"/>
    </xf>
    <xf numFmtId="1" fontId="83" fillId="0" borderId="60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7" fillId="0" borderId="36" xfId="0" applyNumberFormat="1" applyFont="1" applyFill="1" applyBorder="1" applyAlignment="1">
      <alignment horizontal="left" vertical="center" wrapText="1" indent="1"/>
    </xf>
    <xf numFmtId="167" fontId="2" fillId="27" borderId="61" xfId="0" applyNumberFormat="1" applyFont="1" applyFill="1" applyBorder="1" applyAlignment="1">
      <alignment horizontal="center" vertical="center"/>
    </xf>
    <xf numFmtId="167" fontId="2" fillId="31" borderId="61" xfId="0" applyNumberFormat="1" applyFont="1" applyFill="1" applyBorder="1" applyAlignment="1">
      <alignment horizontal="center" vertical="center"/>
    </xf>
    <xf numFmtId="167" fontId="2" fillId="32" borderId="61" xfId="0" applyNumberFormat="1" applyFont="1" applyFill="1" applyBorder="1" applyAlignment="1">
      <alignment horizontal="center" vertical="center"/>
    </xf>
    <xf numFmtId="167" fontId="2" fillId="36" borderId="61" xfId="0" applyNumberFormat="1" applyFont="1" applyFill="1" applyBorder="1" applyAlignment="1">
      <alignment horizontal="center" vertical="center"/>
    </xf>
    <xf numFmtId="167" fontId="2" fillId="27" borderId="36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left" vertical="center" wrapText="1" indent="1"/>
    </xf>
    <xf numFmtId="1" fontId="25" fillId="36" borderId="36" xfId="0" applyNumberFormat="1" applyFont="1" applyFill="1" applyBorder="1" applyAlignment="1">
      <alignment vertical="center" wrapText="1"/>
    </xf>
    <xf numFmtId="167" fontId="96" fillId="27" borderId="60" xfId="0" applyNumberFormat="1" applyFont="1" applyFill="1" applyBorder="1" applyAlignment="1">
      <alignment horizontal="center" vertical="center"/>
    </xf>
    <xf numFmtId="167" fontId="96" fillId="36" borderId="57" xfId="0" applyNumberFormat="1" applyFont="1" applyFill="1" applyBorder="1" applyAlignment="1">
      <alignment horizontal="center" vertical="center"/>
    </xf>
    <xf numFmtId="167" fontId="96" fillId="27" borderId="51" xfId="0" applyNumberFormat="1" applyFont="1" applyFill="1" applyBorder="1" applyAlignment="1">
      <alignment horizontal="center" vertical="center"/>
    </xf>
    <xf numFmtId="167" fontId="96" fillId="36" borderId="60" xfId="0" applyNumberFormat="1" applyFont="1" applyFill="1" applyBorder="1" applyAlignment="1">
      <alignment horizontal="center" vertical="center"/>
    </xf>
    <xf numFmtId="167" fontId="96" fillId="27" borderId="12" xfId="0" applyNumberFormat="1" applyFont="1" applyFill="1" applyBorder="1" applyAlignment="1">
      <alignment horizontal="center" vertical="center"/>
    </xf>
    <xf numFmtId="1" fontId="25" fillId="27" borderId="12" xfId="0" applyNumberFormat="1" applyFont="1" applyFill="1" applyBorder="1" applyAlignment="1">
      <alignment vertical="center" wrapText="1"/>
    </xf>
    <xf numFmtId="1" fontId="27" fillId="0" borderId="36" xfId="0" applyNumberFormat="1" applyFont="1" applyFill="1" applyBorder="1" applyAlignment="1">
      <alignment vertical="center" wrapText="1"/>
    </xf>
    <xf numFmtId="167" fontId="2" fillId="36" borderId="0" xfId="0" applyNumberFormat="1" applyFont="1" applyFill="1" applyBorder="1" applyAlignment="1">
      <alignment horizontal="center" vertical="center"/>
    </xf>
    <xf numFmtId="167" fontId="2" fillId="27" borderId="16" xfId="0" applyNumberFormat="1" applyFont="1" applyFill="1" applyBorder="1" applyAlignment="1">
      <alignment horizontal="center" vertical="center"/>
    </xf>
    <xf numFmtId="1" fontId="25" fillId="36" borderId="12" xfId="0" applyNumberFormat="1" applyFont="1" applyFill="1" applyBorder="1" applyAlignment="1">
      <alignment vertical="center" wrapText="1"/>
    </xf>
    <xf numFmtId="166" fontId="25" fillId="36" borderId="12" xfId="0" applyNumberFormat="1" applyFont="1" applyFill="1" applyBorder="1" applyAlignment="1">
      <alignment vertical="center" wrapText="1"/>
    </xf>
    <xf numFmtId="1" fontId="59" fillId="0" borderId="36" xfId="0" applyNumberFormat="1" applyFont="1" applyFill="1" applyBorder="1" applyAlignment="1">
      <alignment vertical="center" wrapText="1"/>
    </xf>
    <xf numFmtId="172" fontId="91" fillId="0" borderId="0" xfId="41" applyNumberFormat="1" applyFont="1" applyFill="1" applyAlignment="1">
      <alignment horizontal="center" wrapText="1"/>
    </xf>
    <xf numFmtId="1" fontId="83" fillId="33" borderId="44" xfId="0" applyNumberFormat="1" applyFont="1" applyFill="1" applyBorder="1" applyAlignment="1">
      <alignment horizontal="center" vertical="center" wrapText="1"/>
    </xf>
    <xf numFmtId="1" fontId="83" fillId="33" borderId="51" xfId="0" applyNumberFormat="1" applyFont="1" applyFill="1" applyBorder="1" applyAlignment="1">
      <alignment horizontal="center" vertical="center" wrapText="1"/>
    </xf>
    <xf numFmtId="1" fontId="83" fillId="36" borderId="40" xfId="0" applyNumberFormat="1" applyFont="1" applyFill="1" applyBorder="1" applyAlignment="1">
      <alignment horizontal="left" vertical="center" wrapText="1"/>
    </xf>
    <xf numFmtId="1" fontId="83" fillId="36" borderId="64" xfId="0" applyNumberFormat="1" applyFont="1" applyFill="1" applyBorder="1" applyAlignment="1">
      <alignment horizontal="left" vertical="center" wrapText="1"/>
    </xf>
    <xf numFmtId="1" fontId="25" fillId="36" borderId="64" xfId="0" applyNumberFormat="1" applyFont="1" applyFill="1" applyBorder="1" applyAlignment="1">
      <alignment horizontal="left" vertical="center" wrapText="1"/>
    </xf>
    <xf numFmtId="1" fontId="83" fillId="27" borderId="53" xfId="0" applyNumberFormat="1" applyFont="1" applyFill="1" applyBorder="1" applyAlignment="1">
      <alignment horizontal="left" vertical="center" wrapText="1"/>
    </xf>
    <xf numFmtId="1" fontId="83" fillId="27" borderId="11" xfId="0" applyNumberFormat="1" applyFont="1" applyFill="1" applyBorder="1" applyAlignment="1">
      <alignment horizontal="left" vertical="center" wrapText="1"/>
    </xf>
    <xf numFmtId="1" fontId="25" fillId="27" borderId="11" xfId="0" applyNumberFormat="1" applyFont="1" applyFill="1" applyBorder="1" applyAlignment="1">
      <alignment horizontal="left" vertical="center" wrapText="1"/>
    </xf>
    <xf numFmtId="166" fontId="95" fillId="0" borderId="40" xfId="0" applyNumberFormat="1" applyFont="1" applyFill="1" applyBorder="1" applyAlignment="1">
      <alignment horizontal="left" vertical="center" wrapText="1" indent="1"/>
    </xf>
    <xf numFmtId="166" fontId="95" fillId="0" borderId="64" xfId="0" applyNumberFormat="1" applyFont="1" applyFill="1" applyBorder="1" applyAlignment="1">
      <alignment horizontal="left" vertical="center" wrapText="1" indent="1"/>
    </xf>
    <xf numFmtId="1" fontId="83" fillId="36" borderId="53" xfId="0" applyNumberFormat="1" applyFont="1" applyFill="1" applyBorder="1" applyAlignment="1">
      <alignment horizontal="left" vertical="center" wrapText="1"/>
    </xf>
    <xf numFmtId="1" fontId="83" fillId="36" borderId="11" xfId="0" applyNumberFormat="1" applyFont="1" applyFill="1" applyBorder="1" applyAlignment="1">
      <alignment horizontal="left" vertical="center" wrapText="1"/>
    </xf>
    <xf numFmtId="166" fontId="83" fillId="27" borderId="53" xfId="0" applyNumberFormat="1" applyFont="1" applyFill="1" applyBorder="1" applyAlignment="1">
      <alignment horizontal="left" vertical="center" wrapText="1"/>
    </xf>
    <xf numFmtId="166" fontId="83" fillId="27" borderId="11" xfId="0" applyNumberFormat="1" applyFont="1" applyFill="1" applyBorder="1" applyAlignment="1">
      <alignment horizontal="left" vertical="center" wrapText="1"/>
    </xf>
    <xf numFmtId="166" fontId="83" fillId="36" borderId="53" xfId="0" applyNumberFormat="1" applyFont="1" applyFill="1" applyBorder="1" applyAlignment="1">
      <alignment horizontal="left" vertical="center" wrapText="1"/>
    </xf>
    <xf numFmtId="166" fontId="83" fillId="36" borderId="11" xfId="0" applyNumberFormat="1" applyFont="1" applyFill="1" applyBorder="1" applyAlignment="1">
      <alignment horizontal="left" vertical="center" wrapText="1"/>
    </xf>
    <xf numFmtId="166" fontId="97" fillId="0" borderId="40" xfId="0" applyNumberFormat="1" applyFont="1" applyFill="1" applyBorder="1" applyAlignment="1">
      <alignment horizontal="left" vertical="center" wrapText="1" indent="3"/>
    </xf>
    <xf numFmtId="166" fontId="97" fillId="0" borderId="64" xfId="0" applyNumberFormat="1" applyFont="1" applyFill="1" applyBorder="1" applyAlignment="1">
      <alignment horizontal="left" vertical="center" wrapText="1" indent="3"/>
    </xf>
    <xf numFmtId="0" fontId="100" fillId="0" borderId="0" xfId="46" applyFont="1" applyFill="1" applyAlignment="1" applyProtection="1"/>
    <xf numFmtId="3" fontId="91" fillId="0" borderId="0" xfId="59" applyNumberFormat="1" applyFont="1" applyAlignment="1">
      <alignment horizontal="center" wrapText="1"/>
    </xf>
    <xf numFmtId="3" fontId="91" fillId="0" borderId="0" xfId="59" applyNumberFormat="1" applyFont="1" applyAlignment="1">
      <alignment horizontal="center" vertical="center" wrapText="1"/>
    </xf>
    <xf numFmtId="0" fontId="101" fillId="0" borderId="0" xfId="0" applyFont="1" applyBorder="1" applyAlignment="1">
      <alignment vertical="top"/>
    </xf>
    <xf numFmtId="0" fontId="9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1" fontId="83" fillId="27" borderId="44" xfId="0" applyNumberFormat="1" applyFont="1" applyFill="1" applyBorder="1" applyAlignment="1">
      <alignment horizontal="center" vertical="center" wrapText="1"/>
    </xf>
    <xf numFmtId="0" fontId="83" fillId="0" borderId="0" xfId="0" applyFont="1" applyFill="1"/>
    <xf numFmtId="166" fontId="83" fillId="0" borderId="57" xfId="0" applyNumberFormat="1" applyFont="1" applyFill="1" applyBorder="1" applyAlignment="1">
      <alignment horizontal="center" vertical="center" wrapText="1"/>
    </xf>
    <xf numFmtId="1" fontId="83" fillId="27" borderId="51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166" fontId="102" fillId="0" borderId="57" xfId="0" applyNumberFormat="1" applyFont="1" applyFill="1" applyBorder="1" applyAlignment="1">
      <alignment horizontal="center" vertical="center" wrapText="1"/>
    </xf>
    <xf numFmtId="166" fontId="102" fillId="0" borderId="11" xfId="0" applyNumberFormat="1" applyFont="1" applyFill="1" applyBorder="1" applyAlignment="1">
      <alignment horizontal="center" vertical="center" wrapText="1"/>
    </xf>
    <xf numFmtId="1" fontId="25" fillId="31" borderId="51" xfId="0" applyNumberFormat="1" applyFont="1" applyFill="1" applyBorder="1" applyAlignment="1">
      <alignment horizontal="center" vertical="center" wrapText="1"/>
    </xf>
    <xf numFmtId="1" fontId="94" fillId="0" borderId="0" xfId="0" applyNumberFormat="1" applyFont="1" applyFill="1" applyBorder="1" applyAlignment="1">
      <alignment horizontal="left" vertical="center" wrapText="1" indent="1"/>
    </xf>
    <xf numFmtId="167" fontId="2" fillId="28" borderId="0" xfId="0" applyNumberFormat="1" applyFont="1" applyFill="1" applyBorder="1" applyAlignment="1">
      <alignment horizontal="center" vertical="center"/>
    </xf>
    <xf numFmtId="167" fontId="2" fillId="36" borderId="16" xfId="0" applyNumberFormat="1" applyFont="1" applyFill="1" applyBorder="1" applyAlignment="1">
      <alignment horizontal="center" vertical="center"/>
    </xf>
    <xf numFmtId="1" fontId="102" fillId="36" borderId="57" xfId="0" applyNumberFormat="1" applyFont="1" applyFill="1" applyBorder="1" applyAlignment="1">
      <alignment vertical="center" wrapText="1"/>
    </xf>
    <xf numFmtId="1" fontId="102" fillId="36" borderId="11" xfId="0" applyNumberFormat="1" applyFont="1" applyFill="1" applyBorder="1" applyAlignment="1">
      <alignment vertical="center" wrapText="1"/>
    </xf>
    <xf numFmtId="1" fontId="25" fillId="36" borderId="11" xfId="0" applyNumberFormat="1" applyFont="1" applyFill="1" applyBorder="1" applyAlignment="1">
      <alignment horizontal="left" vertical="center" wrapText="1"/>
    </xf>
    <xf numFmtId="167" fontId="3" fillId="36" borderId="57" xfId="0" applyNumberFormat="1" applyFont="1" applyFill="1" applyBorder="1" applyAlignment="1">
      <alignment horizontal="center" vertical="center" wrapText="1"/>
    </xf>
    <xf numFmtId="167" fontId="3" fillId="36" borderId="53" xfId="0" applyNumberFormat="1" applyFont="1" applyFill="1" applyBorder="1" applyAlignment="1">
      <alignment horizontal="center" vertical="center" wrapText="1"/>
    </xf>
    <xf numFmtId="167" fontId="3" fillId="36" borderId="51" xfId="0" applyNumberFormat="1" applyFont="1" applyFill="1" applyBorder="1" applyAlignment="1">
      <alignment horizontal="center" vertical="center" wrapText="1"/>
    </xf>
    <xf numFmtId="167" fontId="3" fillId="36" borderId="12" xfId="0" applyNumberFormat="1" applyFont="1" applyFill="1" applyBorder="1" applyAlignment="1">
      <alignment horizontal="center" vertical="center" wrapText="1"/>
    </xf>
    <xf numFmtId="1" fontId="3" fillId="27" borderId="42" xfId="0" applyNumberFormat="1" applyFont="1" applyFill="1" applyBorder="1" applyAlignment="1">
      <alignment horizontal="center" vertical="center" wrapText="1"/>
    </xf>
    <xf numFmtId="1" fontId="102" fillId="27" borderId="0" xfId="0" applyNumberFormat="1" applyFont="1" applyFill="1" applyBorder="1" applyAlignment="1">
      <alignment vertical="center"/>
    </xf>
    <xf numFmtId="1" fontId="102" fillId="27" borderId="64" xfId="0" applyNumberFormat="1" applyFont="1" applyFill="1" applyBorder="1" applyAlignment="1">
      <alignment vertical="center"/>
    </xf>
    <xf numFmtId="1" fontId="25" fillId="27" borderId="64" xfId="0" applyNumberFormat="1" applyFont="1" applyFill="1" applyBorder="1" applyAlignment="1">
      <alignment horizontal="left" vertical="center" wrapText="1"/>
    </xf>
    <xf numFmtId="167" fontId="3" fillId="27" borderId="0" xfId="0" applyNumberFormat="1" applyFont="1" applyFill="1" applyBorder="1" applyAlignment="1">
      <alignment horizontal="center" vertical="center" wrapText="1"/>
    </xf>
    <xf numFmtId="43" fontId="3" fillId="27" borderId="40" xfId="28" applyFont="1" applyFill="1" applyBorder="1" applyAlignment="1">
      <alignment horizontal="center" vertical="center" wrapText="1"/>
    </xf>
    <xf numFmtId="43" fontId="3" fillId="27" borderId="16" xfId="28" applyFont="1" applyFill="1" applyBorder="1" applyAlignment="1">
      <alignment horizontal="center" vertical="center" wrapText="1"/>
    </xf>
    <xf numFmtId="43" fontId="3" fillId="27" borderId="36" xfId="28" applyFont="1" applyFill="1" applyBorder="1" applyAlignment="1">
      <alignment horizontal="center" vertical="center" wrapText="1"/>
    </xf>
    <xf numFmtId="1" fontId="102" fillId="36" borderId="57" xfId="0" applyNumberFormat="1" applyFont="1" applyFill="1" applyBorder="1" applyAlignment="1">
      <alignment vertical="center"/>
    </xf>
    <xf numFmtId="1" fontId="102" fillId="36" borderId="11" xfId="0" applyNumberFormat="1" applyFont="1" applyFill="1" applyBorder="1" applyAlignment="1">
      <alignment vertical="center"/>
    </xf>
    <xf numFmtId="1" fontId="102" fillId="27" borderId="0" xfId="0" applyNumberFormat="1" applyFont="1" applyFill="1" applyBorder="1" applyAlignment="1">
      <alignment vertical="center" wrapText="1"/>
    </xf>
    <xf numFmtId="1" fontId="102" fillId="27" borderId="64" xfId="0" applyNumberFormat="1" applyFont="1" applyFill="1" applyBorder="1" applyAlignment="1">
      <alignment vertical="center" wrapText="1"/>
    </xf>
    <xf numFmtId="167" fontId="3" fillId="27" borderId="0" xfId="0" applyNumberFormat="1" applyFont="1" applyFill="1" applyBorder="1" applyAlignment="1">
      <alignment horizontal="center" vertical="center"/>
    </xf>
    <xf numFmtId="167" fontId="3" fillId="27" borderId="40" xfId="0" applyNumberFormat="1" applyFont="1" applyFill="1" applyBorder="1" applyAlignment="1">
      <alignment horizontal="center" vertical="center"/>
    </xf>
    <xf numFmtId="167" fontId="3" fillId="27" borderId="16" xfId="0" applyNumberFormat="1" applyFont="1" applyFill="1" applyBorder="1" applyAlignment="1">
      <alignment horizontal="center" vertical="center"/>
    </xf>
    <xf numFmtId="167" fontId="3" fillId="27" borderId="36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 wrapText="1"/>
    </xf>
    <xf numFmtId="166" fontId="94" fillId="0" borderId="33" xfId="0" applyNumberFormat="1" applyFont="1" applyFill="1" applyBorder="1" applyAlignment="1">
      <alignment horizontal="left" vertical="center" wrapText="1" indent="1"/>
    </xf>
    <xf numFmtId="166" fontId="94" fillId="0" borderId="63" xfId="0" applyNumberFormat="1" applyFont="1" applyFill="1" applyBorder="1" applyAlignment="1">
      <alignment horizontal="left" vertical="center" wrapText="1" indent="1"/>
    </xf>
    <xf numFmtId="1" fontId="27" fillId="0" borderId="63" xfId="0" applyNumberFormat="1" applyFont="1" applyFill="1" applyBorder="1" applyAlignment="1">
      <alignment horizontal="left" vertical="center" wrapText="1"/>
    </xf>
    <xf numFmtId="167" fontId="58" fillId="28" borderId="33" xfId="0" applyNumberFormat="1" applyFont="1" applyFill="1" applyBorder="1" applyAlignment="1">
      <alignment horizontal="center" vertical="center"/>
    </xf>
    <xf numFmtId="167" fontId="2" fillId="27" borderId="58" xfId="0" applyNumberFormat="1" applyFont="1" applyFill="1" applyBorder="1" applyAlignment="1">
      <alignment horizontal="center" vertical="center"/>
    </xf>
    <xf numFmtId="167" fontId="2" fillId="31" borderId="58" xfId="0" applyNumberFormat="1" applyFont="1" applyFill="1" applyBorder="1" applyAlignment="1">
      <alignment horizontal="center" vertical="center"/>
    </xf>
    <xf numFmtId="167" fontId="2" fillId="32" borderId="58" xfId="0" applyNumberFormat="1" applyFont="1" applyFill="1" applyBorder="1" applyAlignment="1">
      <alignment horizontal="center" vertical="center"/>
    </xf>
    <xf numFmtId="167" fontId="2" fillId="36" borderId="58" xfId="0" applyNumberFormat="1" applyFont="1" applyFill="1" applyBorder="1" applyAlignment="1">
      <alignment horizontal="center" vertical="center"/>
    </xf>
    <xf numFmtId="167" fontId="2" fillId="36" borderId="44" xfId="0" applyNumberFormat="1" applyFont="1" applyFill="1" applyBorder="1" applyAlignment="1">
      <alignment horizontal="center" vertical="center"/>
    </xf>
    <xf numFmtId="167" fontId="2" fillId="27" borderId="34" xfId="0" applyNumberFormat="1" applyFont="1" applyFill="1" applyBorder="1" applyAlignment="1">
      <alignment horizontal="center" vertical="center"/>
    </xf>
    <xf numFmtId="166" fontId="103" fillId="0" borderId="0" xfId="0" applyNumberFormat="1" applyFont="1" applyFill="1" applyBorder="1" applyAlignment="1">
      <alignment horizontal="left" vertical="center" wrapText="1" indent="2"/>
    </xf>
    <xf numFmtId="166" fontId="103" fillId="0" borderId="64" xfId="0" applyNumberFormat="1" applyFont="1" applyFill="1" applyBorder="1" applyAlignment="1">
      <alignment horizontal="left" vertical="center" wrapText="1" indent="2"/>
    </xf>
    <xf numFmtId="1" fontId="59" fillId="0" borderId="64" xfId="0" applyNumberFormat="1" applyFont="1" applyFill="1" applyBorder="1" applyAlignment="1">
      <alignment horizontal="left" vertical="center" wrapText="1"/>
    </xf>
    <xf numFmtId="167" fontId="58" fillId="28" borderId="0" xfId="0" applyNumberFormat="1" applyFont="1" applyFill="1" applyBorder="1" applyAlignment="1">
      <alignment horizontal="center" vertical="center"/>
    </xf>
    <xf numFmtId="167" fontId="99" fillId="31" borderId="40" xfId="0" applyNumberFormat="1" applyFont="1" applyFill="1" applyBorder="1" applyAlignment="1">
      <alignment horizontal="center" vertical="center"/>
    </xf>
    <xf numFmtId="167" fontId="58" fillId="36" borderId="16" xfId="0" applyNumberFormat="1" applyFont="1" applyFill="1" applyBorder="1" applyAlignment="1">
      <alignment horizontal="center" vertical="center"/>
    </xf>
    <xf numFmtId="167" fontId="58" fillId="27" borderId="36" xfId="0" applyNumberFormat="1" applyFont="1" applyFill="1" applyBorder="1" applyAlignment="1">
      <alignment horizontal="center" vertical="center"/>
    </xf>
    <xf numFmtId="167" fontId="99" fillId="36" borderId="40" xfId="0" applyNumberFormat="1" applyFont="1" applyFill="1" applyBorder="1" applyAlignment="1">
      <alignment horizontal="center" vertical="center"/>
    </xf>
    <xf numFmtId="166" fontId="94" fillId="0" borderId="0" xfId="0" applyNumberFormat="1" applyFont="1" applyFill="1" applyBorder="1" applyAlignment="1">
      <alignment horizontal="left" vertical="center" wrapText="1" indent="1"/>
    </xf>
    <xf numFmtId="166" fontId="94" fillId="0" borderId="64" xfId="0" applyNumberFormat="1" applyFont="1" applyFill="1" applyBorder="1" applyAlignment="1">
      <alignment horizontal="left" vertical="center" wrapText="1" indent="1"/>
    </xf>
    <xf numFmtId="1" fontId="27" fillId="0" borderId="64" xfId="0" applyNumberFormat="1" applyFont="1" applyFill="1" applyBorder="1" applyAlignment="1">
      <alignment horizontal="left" vertical="center" wrapText="1"/>
    </xf>
    <xf numFmtId="167" fontId="98" fillId="31" borderId="40" xfId="0" applyNumberFormat="1" applyFont="1" applyFill="1" applyBorder="1" applyAlignment="1">
      <alignment horizontal="center" vertical="center"/>
    </xf>
    <xf numFmtId="166" fontId="94" fillId="0" borderId="38" xfId="0" applyNumberFormat="1" applyFont="1" applyFill="1" applyBorder="1" applyAlignment="1">
      <alignment horizontal="left" vertical="center" wrapText="1" indent="1"/>
    </xf>
    <xf numFmtId="166" fontId="94" fillId="0" borderId="13" xfId="0" applyNumberFormat="1" applyFont="1" applyFill="1" applyBorder="1" applyAlignment="1">
      <alignment horizontal="left" vertical="center" wrapText="1" indent="1"/>
    </xf>
    <xf numFmtId="1" fontId="27" fillId="0" borderId="13" xfId="0" applyNumberFormat="1" applyFont="1" applyFill="1" applyBorder="1" applyAlignment="1">
      <alignment horizontal="left" vertical="center" wrapText="1"/>
    </xf>
    <xf numFmtId="167" fontId="2" fillId="28" borderId="38" xfId="0" applyNumberFormat="1" applyFont="1" applyFill="1" applyBorder="1" applyAlignment="1">
      <alignment horizontal="center" vertical="center"/>
    </xf>
    <xf numFmtId="167" fontId="98" fillId="31" borderId="49" xfId="0" applyNumberFormat="1" applyFont="1" applyFill="1" applyBorder="1" applyAlignment="1">
      <alignment horizontal="center" vertical="center"/>
    </xf>
    <xf numFmtId="167" fontId="98" fillId="27" borderId="49" xfId="0" applyNumberFormat="1" applyFont="1" applyFill="1" applyBorder="1" applyAlignment="1">
      <alignment horizontal="center" vertical="center"/>
    </xf>
    <xf numFmtId="167" fontId="58" fillId="36" borderId="47" xfId="0" applyNumberFormat="1" applyFont="1" applyFill="1" applyBorder="1" applyAlignment="1">
      <alignment horizontal="center" vertical="center"/>
    </xf>
    <xf numFmtId="167" fontId="58" fillId="27" borderId="10" xfId="0" applyNumberFormat="1" applyFont="1" applyFill="1" applyBorder="1" applyAlignment="1">
      <alignment horizontal="center" vertical="center"/>
    </xf>
    <xf numFmtId="167" fontId="3" fillId="36" borderId="51" xfId="0" applyNumberFormat="1" applyFont="1" applyFill="1" applyBorder="1" applyAlignment="1">
      <alignment horizontal="center" vertical="center"/>
    </xf>
    <xf numFmtId="167" fontId="3" fillId="36" borderId="12" xfId="0" applyNumberFormat="1" applyFont="1" applyFill="1" applyBorder="1" applyAlignment="1">
      <alignment horizontal="center" vertical="center"/>
    </xf>
    <xf numFmtId="167" fontId="2" fillId="28" borderId="33" xfId="0" applyNumberFormat="1" applyFont="1" applyFill="1" applyBorder="1" applyAlignment="1">
      <alignment horizontal="center" vertical="center"/>
    </xf>
    <xf numFmtId="166" fontId="95" fillId="0" borderId="0" xfId="0" applyNumberFormat="1" applyFont="1" applyFill="1" applyBorder="1" applyAlignment="1">
      <alignment horizontal="left" vertical="center" wrapText="1" indent="1"/>
    </xf>
    <xf numFmtId="167" fontId="2" fillId="36" borderId="47" xfId="0" applyNumberFormat="1" applyFont="1" applyFill="1" applyBorder="1" applyAlignment="1">
      <alignment horizontal="center" vertical="center"/>
    </xf>
    <xf numFmtId="167" fontId="2" fillId="27" borderId="10" xfId="0" applyNumberFormat="1" applyFont="1" applyFill="1" applyBorder="1" applyAlignment="1">
      <alignment horizontal="center" vertical="center"/>
    </xf>
    <xf numFmtId="166" fontId="3" fillId="27" borderId="43" xfId="0" applyNumberFormat="1" applyFont="1" applyFill="1" applyBorder="1" applyAlignment="1">
      <alignment horizontal="center" vertical="center" wrapText="1"/>
    </xf>
    <xf numFmtId="166" fontId="102" fillId="27" borderId="33" xfId="0" applyNumberFormat="1" applyFont="1" applyFill="1" applyBorder="1" applyAlignment="1">
      <alignment vertical="center" wrapText="1"/>
    </xf>
    <xf numFmtId="166" fontId="102" fillId="27" borderId="63" xfId="0" applyNumberFormat="1" applyFont="1" applyFill="1" applyBorder="1" applyAlignment="1">
      <alignment vertical="center" wrapText="1"/>
    </xf>
    <xf numFmtId="166" fontId="25" fillId="27" borderId="63" xfId="0" applyNumberFormat="1" applyFont="1" applyFill="1" applyBorder="1" applyAlignment="1">
      <alignment horizontal="left" vertical="center" wrapText="1"/>
    </xf>
    <xf numFmtId="167" fontId="3" fillId="27" borderId="33" xfId="0" applyNumberFormat="1" applyFont="1" applyFill="1" applyBorder="1" applyAlignment="1">
      <alignment horizontal="center" vertical="center"/>
    </xf>
    <xf numFmtId="167" fontId="3" fillId="27" borderId="58" xfId="0" applyNumberFormat="1" applyFont="1" applyFill="1" applyBorder="1" applyAlignment="1">
      <alignment horizontal="center" vertical="center"/>
    </xf>
    <xf numFmtId="167" fontId="3" fillId="27" borderId="44" xfId="0" applyNumberFormat="1" applyFont="1" applyFill="1" applyBorder="1" applyAlignment="1">
      <alignment horizontal="center" vertical="center"/>
    </xf>
    <xf numFmtId="167" fontId="3" fillId="27" borderId="34" xfId="0" applyNumberFormat="1" applyFont="1" applyFill="1" applyBorder="1" applyAlignment="1">
      <alignment horizontal="center" vertical="center"/>
    </xf>
    <xf numFmtId="166" fontId="95" fillId="0" borderId="33" xfId="0" applyNumberFormat="1" applyFont="1" applyFill="1" applyBorder="1" applyAlignment="1">
      <alignment horizontal="left" vertical="center" wrapText="1" indent="1"/>
    </xf>
    <xf numFmtId="166" fontId="95" fillId="0" borderId="63" xfId="0" applyNumberFormat="1" applyFont="1" applyFill="1" applyBorder="1" applyAlignment="1">
      <alignment horizontal="left" vertical="center" wrapText="1" indent="1"/>
    </xf>
    <xf numFmtId="166" fontId="97" fillId="0" borderId="0" xfId="0" applyNumberFormat="1" applyFont="1" applyFill="1" applyBorder="1" applyAlignment="1">
      <alignment horizontal="left" vertical="center" wrapText="1" indent="3"/>
    </xf>
    <xf numFmtId="167" fontId="99" fillId="28" borderId="0" xfId="0" applyNumberFormat="1" applyFont="1" applyFill="1" applyBorder="1" applyAlignment="1">
      <alignment horizontal="center" vertical="center"/>
    </xf>
    <xf numFmtId="166" fontId="103" fillId="0" borderId="0" xfId="0" applyNumberFormat="1" applyFont="1" applyFill="1" applyBorder="1" applyAlignment="1">
      <alignment horizontal="left" vertical="center" wrapText="1" indent="1"/>
    </xf>
    <xf numFmtId="0" fontId="58" fillId="0" borderId="0" xfId="0" applyFont="1" applyFill="1" applyBorder="1" applyAlignment="1">
      <alignment horizontal="left" indent="3"/>
    </xf>
    <xf numFmtId="166" fontId="103" fillId="0" borderId="64" xfId="0" applyNumberFormat="1" applyFont="1" applyFill="1" applyBorder="1" applyAlignment="1">
      <alignment horizontal="left" vertical="center" wrapText="1" indent="3"/>
    </xf>
    <xf numFmtId="166" fontId="103" fillId="0" borderId="0" xfId="0" applyNumberFormat="1" applyFont="1" applyFill="1" applyBorder="1" applyAlignment="1">
      <alignment horizontal="left" vertical="center" wrapText="1" indent="3"/>
    </xf>
    <xf numFmtId="166" fontId="58" fillId="0" borderId="46" xfId="0" applyNumberFormat="1" applyFont="1" applyFill="1" applyBorder="1" applyAlignment="1">
      <alignment horizontal="center" vertical="center" wrapText="1"/>
    </xf>
    <xf numFmtId="166" fontId="103" fillId="0" borderId="38" xfId="0" applyNumberFormat="1" applyFont="1" applyFill="1" applyBorder="1" applyAlignment="1">
      <alignment horizontal="left" vertical="center" wrapText="1" indent="3"/>
    </xf>
    <xf numFmtId="166" fontId="103" fillId="0" borderId="13" xfId="0" applyNumberFormat="1" applyFont="1" applyFill="1" applyBorder="1" applyAlignment="1">
      <alignment horizontal="left" vertical="center" wrapText="1" indent="3"/>
    </xf>
    <xf numFmtId="1" fontId="59" fillId="0" borderId="13" xfId="0" applyNumberFormat="1" applyFont="1" applyFill="1" applyBorder="1" applyAlignment="1">
      <alignment horizontal="left" vertical="center" wrapText="1"/>
    </xf>
    <xf numFmtId="167" fontId="99" fillId="28" borderId="38" xfId="0" applyNumberFormat="1" applyFont="1" applyFill="1" applyBorder="1" applyAlignment="1">
      <alignment horizontal="center" vertical="center"/>
    </xf>
    <xf numFmtId="167" fontId="58" fillId="27" borderId="49" xfId="0" applyNumberFormat="1" applyFont="1" applyFill="1" applyBorder="1" applyAlignment="1">
      <alignment horizontal="center" vertical="center"/>
    </xf>
    <xf numFmtId="167" fontId="58" fillId="31" borderId="49" xfId="0" applyNumberFormat="1" applyFont="1" applyFill="1" applyBorder="1" applyAlignment="1">
      <alignment horizontal="center" vertical="center"/>
    </xf>
    <xf numFmtId="167" fontId="58" fillId="32" borderId="49" xfId="0" applyNumberFormat="1" applyFont="1" applyFill="1" applyBorder="1" applyAlignment="1">
      <alignment horizontal="center" vertical="center"/>
    </xf>
    <xf numFmtId="167" fontId="58" fillId="36" borderId="49" xfId="0" applyNumberFormat="1" applyFont="1" applyFill="1" applyBorder="1" applyAlignment="1">
      <alignment horizontal="center" vertical="center"/>
    </xf>
    <xf numFmtId="166" fontId="102" fillId="36" borderId="57" xfId="0" applyNumberFormat="1" applyFont="1" applyFill="1" applyBorder="1" applyAlignment="1">
      <alignment vertical="center" wrapText="1"/>
    </xf>
    <xf numFmtId="166" fontId="102" fillId="36" borderId="11" xfId="0" applyNumberFormat="1" applyFont="1" applyFill="1" applyBorder="1" applyAlignment="1">
      <alignment vertical="center" wrapText="1"/>
    </xf>
    <xf numFmtId="166" fontId="2" fillId="0" borderId="32" xfId="0" applyNumberFormat="1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left" vertical="center" wrapText="1" indent="1"/>
    </xf>
    <xf numFmtId="167" fontId="2" fillId="27" borderId="58" xfId="0" applyNumberFormat="1" applyFont="1" applyFill="1" applyBorder="1" applyAlignment="1">
      <alignment horizontal="center"/>
    </xf>
    <xf numFmtId="167" fontId="2" fillId="31" borderId="58" xfId="0" applyNumberFormat="1" applyFont="1" applyFill="1" applyBorder="1" applyAlignment="1">
      <alignment horizontal="center"/>
    </xf>
    <xf numFmtId="167" fontId="2" fillId="36" borderId="58" xfId="0" applyNumberFormat="1" applyFont="1" applyFill="1" applyBorder="1" applyAlignment="1">
      <alignment horizontal="center"/>
    </xf>
    <xf numFmtId="166" fontId="2" fillId="0" borderId="37" xfId="0" applyNumberFormat="1" applyFont="1" applyFill="1" applyBorder="1" applyAlignment="1">
      <alignment horizontal="center" vertical="center" wrapText="1"/>
    </xf>
    <xf numFmtId="1" fontId="27" fillId="0" borderId="38" xfId="0" applyNumberFormat="1" applyFont="1" applyFill="1" applyBorder="1" applyAlignment="1">
      <alignment horizontal="left" vertical="center" wrapText="1" indent="1"/>
    </xf>
    <xf numFmtId="167" fontId="2" fillId="27" borderId="49" xfId="0" applyNumberFormat="1" applyFont="1" applyFill="1" applyBorder="1" applyAlignment="1">
      <alignment horizontal="center"/>
    </xf>
    <xf numFmtId="167" fontId="2" fillId="31" borderId="49" xfId="0" applyNumberFormat="1" applyFont="1" applyFill="1" applyBorder="1" applyAlignment="1">
      <alignment horizontal="center"/>
    </xf>
    <xf numFmtId="167" fontId="2" fillId="36" borderId="49" xfId="0" applyNumberFormat="1" applyFont="1" applyFill="1" applyBorder="1" applyAlignment="1">
      <alignment horizontal="center"/>
    </xf>
    <xf numFmtId="0" fontId="94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1" fontId="25" fillId="36" borderId="12" xfId="0" applyNumberFormat="1" applyFont="1" applyFill="1" applyBorder="1" applyAlignment="1">
      <alignment horizontal="left" vertical="center" wrapText="1"/>
    </xf>
    <xf numFmtId="1" fontId="25" fillId="27" borderId="36" xfId="0" applyNumberFormat="1" applyFont="1" applyFill="1" applyBorder="1" applyAlignment="1">
      <alignment horizontal="left" vertical="center" wrapText="1"/>
    </xf>
    <xf numFmtId="1" fontId="27" fillId="0" borderId="34" xfId="0" applyNumberFormat="1" applyFont="1" applyFill="1" applyBorder="1" applyAlignment="1">
      <alignment horizontal="left" vertical="center" wrapText="1"/>
    </xf>
    <xf numFmtId="167" fontId="2" fillId="27" borderId="45" xfId="0" applyNumberFormat="1" applyFont="1" applyFill="1" applyBorder="1" applyAlignment="1">
      <alignment horizontal="center" vertical="center"/>
    </xf>
    <xf numFmtId="1" fontId="59" fillId="0" borderId="36" xfId="0" applyNumberFormat="1" applyFont="1" applyFill="1" applyBorder="1" applyAlignment="1">
      <alignment horizontal="left" vertical="center" wrapText="1"/>
    </xf>
    <xf numFmtId="1" fontId="27" fillId="0" borderId="36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166" fontId="25" fillId="27" borderId="34" xfId="0" applyNumberFormat="1" applyFont="1" applyFill="1" applyBorder="1" applyAlignment="1">
      <alignment horizontal="left" vertical="center" wrapText="1"/>
    </xf>
    <xf numFmtId="1" fontId="59" fillId="0" borderId="10" xfId="0" applyNumberFormat="1" applyFont="1" applyFill="1" applyBorder="1" applyAlignment="1">
      <alignment horizontal="left" vertical="center" wrapText="1"/>
    </xf>
    <xf numFmtId="1" fontId="27" fillId="0" borderId="34" xfId="0" applyNumberFormat="1" applyFont="1" applyFill="1" applyBorder="1" applyAlignment="1">
      <alignment horizontal="left" vertical="center" wrapText="1" indent="1"/>
    </xf>
    <xf numFmtId="167" fontId="96" fillId="36" borderId="51" xfId="0" applyNumberFormat="1" applyFont="1" applyFill="1" applyBorder="1" applyAlignment="1">
      <alignment horizontal="center" vertical="center"/>
    </xf>
    <xf numFmtId="167" fontId="96" fillId="36" borderId="12" xfId="0" applyNumberFormat="1" applyFont="1" applyFill="1" applyBorder="1" applyAlignment="1">
      <alignment horizontal="center" vertical="center"/>
    </xf>
    <xf numFmtId="167" fontId="96" fillId="27" borderId="50" xfId="0" applyNumberFormat="1" applyFont="1" applyFill="1" applyBorder="1" applyAlignment="1">
      <alignment horizontal="center" vertical="center"/>
    </xf>
    <xf numFmtId="167" fontId="96" fillId="27" borderId="57" xfId="0" applyNumberFormat="1" applyFont="1" applyFill="1" applyBorder="1" applyAlignment="1">
      <alignment horizontal="center" vertical="center"/>
    </xf>
    <xf numFmtId="167" fontId="2" fillId="28" borderId="32" xfId="0" applyNumberFormat="1" applyFont="1" applyFill="1" applyBorder="1" applyAlignment="1">
      <alignment horizontal="center" vertical="center"/>
    </xf>
    <xf numFmtId="167" fontId="2" fillId="28" borderId="37" xfId="0" applyNumberFormat="1" applyFont="1" applyFill="1" applyBorder="1" applyAlignment="1">
      <alignment horizontal="center" vertical="center"/>
    </xf>
    <xf numFmtId="167" fontId="2" fillId="28" borderId="35" xfId="0" applyNumberFormat="1" applyFont="1" applyFill="1" applyBorder="1" applyAlignment="1">
      <alignment horizontal="center" vertical="center"/>
    </xf>
    <xf numFmtId="167" fontId="2" fillId="27" borderId="33" xfId="0" applyNumberFormat="1" applyFont="1" applyFill="1" applyBorder="1" applyAlignment="1">
      <alignment horizontal="center" vertical="center"/>
    </xf>
    <xf numFmtId="167" fontId="2" fillId="31" borderId="33" xfId="0" applyNumberFormat="1" applyFont="1" applyFill="1" applyBorder="1" applyAlignment="1">
      <alignment horizontal="center" vertical="center"/>
    </xf>
    <xf numFmtId="167" fontId="2" fillId="31" borderId="0" xfId="0" applyNumberFormat="1" applyFont="1" applyFill="1" applyBorder="1" applyAlignment="1">
      <alignment horizontal="center" vertical="center"/>
    </xf>
    <xf numFmtId="167" fontId="2" fillId="31" borderId="38" xfId="0" applyNumberFormat="1" applyFont="1" applyFill="1" applyBorder="1" applyAlignment="1">
      <alignment horizontal="center" vertical="center"/>
    </xf>
    <xf numFmtId="167" fontId="2" fillId="32" borderId="33" xfId="0" applyNumberFormat="1" applyFont="1" applyFill="1" applyBorder="1" applyAlignment="1">
      <alignment horizontal="center" vertical="center"/>
    </xf>
    <xf numFmtId="167" fontId="2" fillId="32" borderId="0" xfId="0" applyNumberFormat="1" applyFont="1" applyFill="1" applyBorder="1" applyAlignment="1">
      <alignment horizontal="center" vertical="center"/>
    </xf>
    <xf numFmtId="167" fontId="2" fillId="32" borderId="38" xfId="0" applyNumberFormat="1" applyFont="1" applyFill="1" applyBorder="1" applyAlignment="1">
      <alignment horizontal="center" vertical="center"/>
    </xf>
    <xf numFmtId="1" fontId="25" fillId="28" borderId="57" xfId="0" applyNumberFormat="1" applyFont="1" applyFill="1" applyBorder="1" applyAlignment="1">
      <alignment horizontal="center" vertical="center" wrapText="1"/>
    </xf>
    <xf numFmtId="167" fontId="2" fillId="27" borderId="44" xfId="0" applyNumberFormat="1" applyFont="1" applyFill="1" applyBorder="1" applyAlignment="1">
      <alignment horizontal="center" vertical="center"/>
    </xf>
    <xf numFmtId="167" fontId="2" fillId="27" borderId="47" xfId="0" applyNumberFormat="1" applyFont="1" applyFill="1" applyBorder="1" applyAlignment="1">
      <alignment horizontal="center" vertical="center"/>
    </xf>
    <xf numFmtId="1" fontId="25" fillId="31" borderId="57" xfId="0" applyNumberFormat="1" applyFont="1" applyFill="1" applyBorder="1" applyAlignment="1">
      <alignment horizontal="center" vertical="center" wrapText="1"/>
    </xf>
    <xf numFmtId="167" fontId="2" fillId="31" borderId="44" xfId="0" applyNumberFormat="1" applyFont="1" applyFill="1" applyBorder="1" applyAlignment="1">
      <alignment horizontal="center" vertical="center"/>
    </xf>
    <xf numFmtId="167" fontId="2" fillId="31" borderId="16" xfId="0" applyNumberFormat="1" applyFont="1" applyFill="1" applyBorder="1" applyAlignment="1">
      <alignment horizontal="center" vertical="center"/>
    </xf>
    <xf numFmtId="167" fontId="2" fillId="31" borderId="47" xfId="0" applyNumberFormat="1" applyFont="1" applyFill="1" applyBorder="1" applyAlignment="1">
      <alignment horizontal="center" vertical="center"/>
    </xf>
    <xf numFmtId="1" fontId="75" fillId="31" borderId="57" xfId="0" applyNumberFormat="1" applyFont="1" applyFill="1" applyBorder="1" applyAlignment="1">
      <alignment horizontal="center" vertical="center" wrapText="1"/>
    </xf>
    <xf numFmtId="1" fontId="25" fillId="32" borderId="57" xfId="0" applyNumberFormat="1" applyFont="1" applyFill="1" applyBorder="1" applyAlignment="1">
      <alignment horizontal="center" vertical="center" wrapText="1"/>
    </xf>
    <xf numFmtId="1" fontId="25" fillId="27" borderId="57" xfId="0" applyNumberFormat="1" applyFont="1" applyFill="1" applyBorder="1" applyAlignment="1">
      <alignment horizontal="center" vertical="center" wrapText="1"/>
    </xf>
    <xf numFmtId="1" fontId="25" fillId="27" borderId="12" xfId="0" applyNumberFormat="1" applyFont="1" applyFill="1" applyBorder="1" applyAlignment="1">
      <alignment horizontal="center" vertical="center" wrapText="1"/>
    </xf>
    <xf numFmtId="167" fontId="2" fillId="32" borderId="44" xfId="0" applyNumberFormat="1" applyFont="1" applyFill="1" applyBorder="1" applyAlignment="1">
      <alignment horizontal="center" vertical="center"/>
    </xf>
    <xf numFmtId="167" fontId="2" fillId="32" borderId="16" xfId="0" applyNumberFormat="1" applyFont="1" applyFill="1" applyBorder="1" applyAlignment="1">
      <alignment horizontal="center" vertical="center"/>
    </xf>
    <xf numFmtId="167" fontId="96" fillId="36" borderId="56" xfId="0" applyNumberFormat="1" applyFont="1" applyFill="1" applyBorder="1" applyAlignment="1">
      <alignment horizontal="center" vertical="center"/>
    </xf>
    <xf numFmtId="167" fontId="96" fillId="27" borderId="35" xfId="0" applyNumberFormat="1" applyFont="1" applyFill="1" applyBorder="1" applyAlignment="1">
      <alignment horizontal="center" vertical="center"/>
    </xf>
    <xf numFmtId="167" fontId="96" fillId="27" borderId="16" xfId="0" applyNumberFormat="1" applyFont="1" applyFill="1" applyBorder="1" applyAlignment="1">
      <alignment horizontal="center" vertical="center"/>
    </xf>
    <xf numFmtId="167" fontId="96" fillId="27" borderId="0" xfId="0" applyNumberFormat="1" applyFont="1" applyFill="1" applyBorder="1" applyAlignment="1">
      <alignment horizontal="center" vertical="center"/>
    </xf>
    <xf numFmtId="167" fontId="96" fillId="27" borderId="36" xfId="0" applyNumberFormat="1" applyFont="1" applyFill="1" applyBorder="1" applyAlignment="1">
      <alignment horizontal="center" vertical="center"/>
    </xf>
    <xf numFmtId="167" fontId="96" fillId="27" borderId="56" xfId="0" applyNumberFormat="1" applyFont="1" applyFill="1" applyBorder="1" applyAlignment="1">
      <alignment horizontal="center" vertical="center"/>
    </xf>
    <xf numFmtId="167" fontId="96" fillId="36" borderId="35" xfId="0" applyNumberFormat="1" applyFont="1" applyFill="1" applyBorder="1" applyAlignment="1">
      <alignment horizontal="center" vertical="center"/>
    </xf>
    <xf numFmtId="167" fontId="96" fillId="36" borderId="16" xfId="0" applyNumberFormat="1" applyFont="1" applyFill="1" applyBorder="1" applyAlignment="1">
      <alignment horizontal="center" vertical="center"/>
    </xf>
    <xf numFmtId="167" fontId="96" fillId="36" borderId="0" xfId="0" applyNumberFormat="1" applyFont="1" applyFill="1" applyBorder="1" applyAlignment="1">
      <alignment horizontal="center" vertical="center"/>
    </xf>
    <xf numFmtId="167" fontId="96" fillId="36" borderId="36" xfId="0" applyNumberFormat="1" applyFont="1" applyFill="1" applyBorder="1" applyAlignment="1">
      <alignment horizontal="center" vertical="center"/>
    </xf>
    <xf numFmtId="4" fontId="88" fillId="0" borderId="20" xfId="45" applyNumberFormat="1" applyFont="1" applyFill="1" applyBorder="1" applyAlignment="1" applyProtection="1">
      <alignment horizontal="center" vertical="center" wrapText="1"/>
    </xf>
    <xf numFmtId="167" fontId="88" fillId="0" borderId="20" xfId="45" applyNumberFormat="1" applyFont="1" applyFill="1" applyBorder="1" applyAlignment="1" applyProtection="1">
      <alignment horizontal="center" vertical="center" wrapText="1"/>
    </xf>
    <xf numFmtId="167" fontId="64" fillId="0" borderId="20" xfId="45" applyNumberFormat="1" applyFont="1" applyFill="1" applyBorder="1" applyAlignment="1" applyProtection="1">
      <alignment horizontal="center" vertical="center" wrapText="1"/>
    </xf>
    <xf numFmtId="167" fontId="31" fillId="28" borderId="18" xfId="0" applyNumberFormat="1" applyFont="1" applyFill="1" applyBorder="1" applyAlignment="1">
      <alignment horizontal="center" vertical="center"/>
    </xf>
    <xf numFmtId="10" fontId="2" fillId="0" borderId="0" xfId="41" applyNumberFormat="1" applyFont="1" applyFill="1"/>
    <xf numFmtId="172" fontId="2" fillId="0" borderId="0" xfId="41" applyNumberFormat="1" applyFont="1" applyAlignment="1">
      <alignment horizontal="center"/>
    </xf>
    <xf numFmtId="172" fontId="2" fillId="0" borderId="0" xfId="41" applyNumberFormat="1" applyFont="1" applyAlignment="1">
      <alignment horizontal="center" vertical="center"/>
    </xf>
    <xf numFmtId="0" fontId="27" fillId="24" borderId="19" xfId="45" applyNumberFormat="1" applyFont="1" applyFill="1" applyBorder="1" applyAlignment="1" applyProtection="1">
      <alignment horizontal="left" vertical="center" wrapText="1"/>
    </xf>
    <xf numFmtId="167" fontId="31" fillId="24" borderId="19" xfId="45" applyNumberFormat="1" applyFont="1" applyFill="1" applyBorder="1" applyAlignment="1" applyProtection="1">
      <alignment horizontal="center" vertical="center" wrapText="1"/>
    </xf>
    <xf numFmtId="167" fontId="28" fillId="0" borderId="0" xfId="45" applyNumberFormat="1" applyFont="1" applyAlignment="1">
      <alignment horizontal="center"/>
    </xf>
    <xf numFmtId="166" fontId="102" fillId="36" borderId="56" xfId="0" applyNumberFormat="1" applyFont="1" applyFill="1" applyBorder="1" applyAlignment="1">
      <alignment vertical="center" wrapText="1"/>
    </xf>
    <xf numFmtId="1" fontId="27" fillId="0" borderId="63" xfId="0" applyNumberFormat="1" applyFont="1" applyFill="1" applyBorder="1" applyAlignment="1">
      <alignment horizontal="left" vertical="center" wrapText="1" indent="1"/>
    </xf>
    <xf numFmtId="167" fontId="99" fillId="28" borderId="61" xfId="0" applyNumberFormat="1" applyFont="1" applyFill="1" applyBorder="1" applyAlignment="1">
      <alignment horizontal="center" vertical="center"/>
    </xf>
    <xf numFmtId="167" fontId="99" fillId="27" borderId="0" xfId="0" applyNumberFormat="1" applyFont="1" applyFill="1" applyBorder="1" applyAlignment="1">
      <alignment horizontal="center" vertical="center"/>
    </xf>
    <xf numFmtId="167" fontId="99" fillId="32" borderId="40" xfId="0" applyNumberFormat="1" applyFont="1" applyFill="1" applyBorder="1" applyAlignment="1">
      <alignment horizontal="center" vertical="center"/>
    </xf>
    <xf numFmtId="167" fontId="99" fillId="27" borderId="40" xfId="0" applyNumberFormat="1" applyFont="1" applyFill="1" applyBorder="1" applyAlignment="1">
      <alignment horizontal="center" vertical="center"/>
    </xf>
    <xf numFmtId="167" fontId="99" fillId="27" borderId="41" xfId="0" applyNumberFormat="1" applyFont="1" applyFill="1" applyBorder="1" applyAlignment="1">
      <alignment horizontal="center" vertical="center"/>
    </xf>
    <xf numFmtId="1" fontId="3" fillId="27" borderId="46" xfId="0" applyNumberFormat="1" applyFont="1" applyFill="1" applyBorder="1" applyAlignment="1">
      <alignment horizontal="center" vertical="center" wrapText="1"/>
    </xf>
    <xf numFmtId="1" fontId="83" fillId="27" borderId="49" xfId="0" applyNumberFormat="1" applyFont="1" applyFill="1" applyBorder="1" applyAlignment="1">
      <alignment vertical="center" wrapText="1"/>
    </xf>
    <xf numFmtId="1" fontId="83" fillId="27" borderId="13" xfId="0" applyNumberFormat="1" applyFont="1" applyFill="1" applyBorder="1" applyAlignment="1">
      <alignment vertical="center" wrapText="1"/>
    </xf>
    <xf numFmtId="1" fontId="25" fillId="27" borderId="13" xfId="0" applyNumberFormat="1" applyFont="1" applyFill="1" applyBorder="1" applyAlignment="1">
      <alignment vertical="center" wrapText="1"/>
    </xf>
    <xf numFmtId="167" fontId="3" fillId="27" borderId="62" xfId="0" applyNumberFormat="1" applyFont="1" applyFill="1" applyBorder="1" applyAlignment="1">
      <alignment vertical="center"/>
    </xf>
    <xf numFmtId="167" fontId="3" fillId="27" borderId="38" xfId="0" applyNumberFormat="1" applyFont="1" applyFill="1" applyBorder="1" applyAlignment="1">
      <alignment vertical="center"/>
    </xf>
    <xf numFmtId="167" fontId="3" fillId="27" borderId="49" xfId="0" applyNumberFormat="1" applyFont="1" applyFill="1" applyBorder="1" applyAlignment="1">
      <alignment vertical="center"/>
    </xf>
    <xf numFmtId="167" fontId="2" fillId="27" borderId="49" xfId="0" applyNumberFormat="1" applyFont="1" applyFill="1" applyBorder="1" applyAlignment="1">
      <alignment vertical="center"/>
    </xf>
    <xf numFmtId="1" fontId="83" fillId="36" borderId="51" xfId="0" applyNumberFormat="1" applyFont="1" applyFill="1" applyBorder="1" applyAlignment="1">
      <alignment vertical="center" wrapText="1"/>
    </xf>
    <xf numFmtId="167" fontId="3" fillId="36" borderId="51" xfId="0" applyNumberFormat="1" applyFont="1" applyFill="1" applyBorder="1" applyAlignment="1">
      <alignment vertical="center" wrapText="1"/>
    </xf>
    <xf numFmtId="167" fontId="3" fillId="36" borderId="60" xfId="0" applyNumberFormat="1" applyFont="1" applyFill="1" applyBorder="1" applyAlignment="1">
      <alignment vertical="center" wrapText="1"/>
    </xf>
    <xf numFmtId="167" fontId="3" fillId="36" borderId="56" xfId="0" applyNumberFormat="1" applyFont="1" applyFill="1" applyBorder="1" applyAlignment="1">
      <alignment horizontal="center" vertical="center" wrapText="1"/>
    </xf>
    <xf numFmtId="167" fontId="3" fillId="36" borderId="52" xfId="0" applyNumberFormat="1" applyFont="1" applyFill="1" applyBorder="1" applyAlignment="1">
      <alignment horizontal="center" vertical="center" wrapText="1"/>
    </xf>
    <xf numFmtId="167" fontId="2" fillId="31" borderId="66" xfId="0" applyNumberFormat="1" applyFont="1" applyFill="1" applyBorder="1" applyAlignment="1">
      <alignment horizontal="center" vertical="center"/>
    </xf>
    <xf numFmtId="167" fontId="2" fillId="32" borderId="66" xfId="0" applyNumberFormat="1" applyFont="1" applyFill="1" applyBorder="1" applyAlignment="1">
      <alignment horizontal="center" vertical="center"/>
    </xf>
    <xf numFmtId="167" fontId="2" fillId="36" borderId="66" xfId="0" applyNumberFormat="1" applyFont="1" applyFill="1" applyBorder="1" applyAlignment="1">
      <alignment horizontal="center" vertical="center"/>
    </xf>
    <xf numFmtId="167" fontId="2" fillId="27" borderId="66" xfId="0" applyNumberFormat="1" applyFont="1" applyFill="1" applyBorder="1" applyAlignment="1">
      <alignment horizontal="center" vertical="center"/>
    </xf>
    <xf numFmtId="167" fontId="2" fillId="27" borderId="65" xfId="0" applyNumberFormat="1" applyFont="1" applyFill="1" applyBorder="1" applyAlignment="1">
      <alignment horizontal="center" vertical="center"/>
    </xf>
    <xf numFmtId="166" fontId="2" fillId="0" borderId="6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166" fontId="95" fillId="0" borderId="0" xfId="0" applyNumberFormat="1" applyFont="1" applyFill="1" applyBorder="1" applyAlignment="1">
      <alignment vertical="center" wrapText="1"/>
    </xf>
    <xf numFmtId="166" fontId="2" fillId="0" borderId="64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1" fontId="3" fillId="27" borderId="64" xfId="0" applyNumberFormat="1" applyFont="1" applyFill="1" applyBorder="1" applyAlignment="1">
      <alignment horizontal="center" vertical="center" wrapText="1"/>
    </xf>
    <xf numFmtId="166" fontId="58" fillId="0" borderId="64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/>
    </xf>
    <xf numFmtId="166" fontId="3" fillId="27" borderId="63" xfId="0" applyNumberFormat="1" applyFont="1" applyFill="1" applyBorder="1" applyAlignment="1">
      <alignment horizontal="center" vertical="center" wrapText="1"/>
    </xf>
    <xf numFmtId="166" fontId="58" fillId="0" borderId="13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4" fontId="2" fillId="31" borderId="61" xfId="0" applyNumberFormat="1" applyFont="1" applyFill="1" applyBorder="1" applyAlignment="1">
      <alignment horizontal="center" vertical="center"/>
    </xf>
    <xf numFmtId="10" fontId="28" fillId="0" borderId="0" xfId="41" applyNumberFormat="1" applyFont="1" applyAlignment="1">
      <alignment horizontal="center"/>
    </xf>
    <xf numFmtId="167" fontId="3" fillId="27" borderId="49" xfId="0" applyNumberFormat="1" applyFont="1" applyFill="1" applyBorder="1" applyAlignment="1">
      <alignment horizontal="center" vertical="center"/>
    </xf>
    <xf numFmtId="167" fontId="2" fillId="31" borderId="67" xfId="0" applyNumberFormat="1" applyFont="1" applyFill="1" applyBorder="1" applyAlignment="1">
      <alignment horizontal="center" vertical="center"/>
    </xf>
    <xf numFmtId="167" fontId="3" fillId="27" borderId="48" xfId="0" applyNumberFormat="1" applyFont="1" applyFill="1" applyBorder="1" applyAlignment="1">
      <alignment horizontal="center" vertical="center"/>
    </xf>
    <xf numFmtId="167" fontId="29" fillId="28" borderId="19" xfId="45" applyNumberFormat="1" applyFont="1" applyFill="1" applyBorder="1" applyAlignment="1" applyProtection="1">
      <alignment horizontal="center" vertical="center" wrapText="1"/>
    </xf>
    <xf numFmtId="4" fontId="47" fillId="0" borderId="0" xfId="45" applyNumberFormat="1" applyFont="1"/>
    <xf numFmtId="0" fontId="27" fillId="0" borderId="0" xfId="0" applyFont="1"/>
    <xf numFmtId="0" fontId="104" fillId="0" borderId="0" xfId="46" applyFont="1" applyFill="1" applyAlignment="1" applyProtection="1">
      <alignment horizontal="left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Fill="1" applyBorder="1" applyAlignment="1">
      <alignment horizontal="center" vertical="center" wrapText="1"/>
    </xf>
    <xf numFmtId="1" fontId="25" fillId="25" borderId="14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166" fontId="25" fillId="0" borderId="22" xfId="0" applyNumberFormat="1" applyFont="1" applyFill="1" applyBorder="1" applyAlignment="1">
      <alignment horizontal="center" vertical="center" wrapText="1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59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Border="1"/>
    <xf numFmtId="166" fontId="25" fillId="25" borderId="14" xfId="0" applyNumberFormat="1" applyFont="1" applyFill="1" applyBorder="1" applyAlignment="1">
      <alignment horizontal="center" vertical="center" wrapText="1"/>
    </xf>
    <xf numFmtId="3" fontId="28" fillId="0" borderId="0" xfId="45" applyNumberFormat="1" applyFont="1" applyAlignment="1">
      <alignment horizontal="center" wrapText="1"/>
    </xf>
    <xf numFmtId="3" fontId="28" fillId="0" borderId="0" xfId="45" applyNumberFormat="1" applyFont="1" applyFill="1" applyBorder="1" applyAlignment="1">
      <alignment horizontal="center" vertical="center" wrapText="1"/>
    </xf>
    <xf numFmtId="0" fontId="27" fillId="0" borderId="0" xfId="45" applyNumberFormat="1" applyFont="1" applyFill="1" applyBorder="1" applyAlignment="1" applyProtection="1">
      <alignment horizontal="left" vertical="center"/>
    </xf>
    <xf numFmtId="0" fontId="28" fillId="0" borderId="0" xfId="45" applyFont="1" applyFill="1" applyAlignment="1">
      <alignment horizontal="left" vertical="center"/>
    </xf>
    <xf numFmtId="0" fontId="27" fillId="0" borderId="0" xfId="45" applyNumberFormat="1" applyFont="1" applyFill="1" applyBorder="1" applyAlignment="1" applyProtection="1">
      <alignment horizontal="center" vertical="center" wrapText="1"/>
    </xf>
    <xf numFmtId="0" fontId="104" fillId="0" borderId="0" xfId="46" applyFont="1" applyFill="1" applyBorder="1" applyAlignment="1" applyProtection="1">
      <alignment horizontal="left" vertical="center" wrapText="1"/>
    </xf>
    <xf numFmtId="3" fontId="28" fillId="0" borderId="0" xfId="45" applyNumberFormat="1" applyFont="1" applyFill="1" applyAlignment="1">
      <alignment horizontal="center" vertical="center" wrapText="1"/>
    </xf>
    <xf numFmtId="0" fontId="28" fillId="0" borderId="19" xfId="45" applyFont="1" applyFill="1" applyBorder="1" applyAlignment="1">
      <alignment horizontal="center" vertical="center" wrapText="1"/>
    </xf>
    <xf numFmtId="0" fontId="28" fillId="0" borderId="25" xfId="45" applyFont="1" applyFill="1" applyBorder="1" applyAlignment="1">
      <alignment horizontal="center" vertical="center" wrapText="1"/>
    </xf>
    <xf numFmtId="3" fontId="27" fillId="0" borderId="19" xfId="45" applyNumberFormat="1" applyFont="1" applyFill="1" applyBorder="1" applyAlignment="1" applyProtection="1">
      <alignment horizontal="center" vertical="center" wrapText="1"/>
    </xf>
    <xf numFmtId="167" fontId="27" fillId="0" borderId="19" xfId="45" applyNumberFormat="1" applyFont="1" applyFill="1" applyBorder="1" applyAlignment="1" applyProtection="1">
      <alignment horizontal="center" vertical="center" wrapText="1"/>
    </xf>
    <xf numFmtId="0" fontId="25" fillId="0" borderId="0" xfId="45" applyNumberFormat="1" applyFont="1" applyFill="1" applyBorder="1" applyAlignment="1" applyProtection="1">
      <alignment horizontal="center" vertical="center" wrapText="1"/>
    </xf>
    <xf numFmtId="0" fontId="28" fillId="0" borderId="0" xfId="45" applyNumberFormat="1" applyFont="1" applyFill="1" applyAlignment="1">
      <alignment horizontal="center" vertical="center" wrapText="1"/>
    </xf>
    <xf numFmtId="0" fontId="28" fillId="0" borderId="0" xfId="41" applyNumberFormat="1" applyFont="1" applyFill="1" applyAlignment="1">
      <alignment horizontal="center" vertical="center" wrapText="1"/>
    </xf>
    <xf numFmtId="172" fontId="28" fillId="0" borderId="0" xfId="41" applyNumberFormat="1" applyFont="1" applyFill="1" applyAlignment="1">
      <alignment horizontal="center" vertical="center" wrapText="1"/>
    </xf>
    <xf numFmtId="167" fontId="27" fillId="0" borderId="20" xfId="45" applyNumberFormat="1" applyFont="1" applyFill="1" applyBorder="1" applyAlignment="1" applyProtection="1">
      <alignment horizontal="center" vertical="center" wrapText="1"/>
    </xf>
    <xf numFmtId="167" fontId="27" fillId="0" borderId="0" xfId="45" applyNumberFormat="1" applyFont="1" applyFill="1" applyBorder="1" applyAlignment="1" applyProtection="1">
      <alignment horizontal="center" vertical="center" wrapText="1"/>
    </xf>
    <xf numFmtId="0" fontId="27" fillId="0" borderId="19" xfId="45" applyNumberFormat="1" applyFont="1" applyFill="1" applyBorder="1" applyAlignment="1" applyProtection="1">
      <alignment horizontal="center" vertical="center" wrapText="1"/>
    </xf>
    <xf numFmtId="4" fontId="25" fillId="0" borderId="20" xfId="45" applyNumberFormat="1" applyFont="1" applyFill="1" applyBorder="1" applyAlignment="1" applyProtection="1">
      <alignment horizontal="center" vertical="center"/>
    </xf>
    <xf numFmtId="4" fontId="27" fillId="0" borderId="20" xfId="45" applyNumberFormat="1" applyFont="1" applyFill="1" applyBorder="1" applyAlignment="1" applyProtection="1">
      <alignment horizontal="center" vertical="center" wrapText="1"/>
    </xf>
    <xf numFmtId="3" fontId="27" fillId="0" borderId="0" xfId="45" applyNumberFormat="1" applyFont="1" applyFill="1" applyBorder="1" applyAlignment="1" applyProtection="1">
      <alignment horizontal="center" vertical="center" wrapText="1"/>
    </xf>
    <xf numFmtId="0" fontId="28" fillId="0" borderId="0" xfId="45" applyFont="1" applyFill="1" applyAlignment="1">
      <alignment horizontal="left" vertical="center" wrapText="1"/>
    </xf>
    <xf numFmtId="1" fontId="25" fillId="0" borderId="14" xfId="58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28" fillId="0" borderId="26" xfId="45" applyFont="1" applyFill="1" applyBorder="1" applyAlignment="1">
      <alignment horizontal="center" vertical="center" wrapText="1"/>
    </xf>
    <xf numFmtId="167" fontId="27" fillId="0" borderId="15" xfId="0" applyNumberFormat="1" applyFont="1" applyFill="1" applyBorder="1" applyAlignment="1">
      <alignment horizontal="center" vertical="center"/>
    </xf>
    <xf numFmtId="167" fontId="27" fillId="0" borderId="16" xfId="0" applyNumberFormat="1" applyFont="1" applyFill="1" applyBorder="1" applyAlignment="1">
      <alignment horizontal="center" vertical="center"/>
    </xf>
    <xf numFmtId="167" fontId="25" fillId="25" borderId="14" xfId="0" applyNumberFormat="1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vertical="center"/>
    </xf>
    <xf numFmtId="167" fontId="27" fillId="0" borderId="16" xfId="0" applyNumberFormat="1" applyFont="1" applyFill="1" applyBorder="1" applyAlignment="1">
      <alignment horizontal="center" vertical="center" wrapText="1"/>
    </xf>
    <xf numFmtId="167" fontId="25" fillId="0" borderId="21" xfId="0" applyNumberFormat="1" applyFont="1" applyFill="1" applyBorder="1" applyAlignment="1">
      <alignment horizontal="center" vertical="center"/>
    </xf>
    <xf numFmtId="167" fontId="27" fillId="0" borderId="23" xfId="0" applyNumberFormat="1" applyFont="1" applyFill="1" applyBorder="1" applyAlignment="1">
      <alignment horizontal="center" vertical="center"/>
    </xf>
    <xf numFmtId="167" fontId="27" fillId="0" borderId="18" xfId="0" applyNumberFormat="1" applyFont="1" applyFill="1" applyBorder="1" applyAlignment="1">
      <alignment horizontal="center" vertical="center"/>
    </xf>
    <xf numFmtId="167" fontId="25" fillId="0" borderId="16" xfId="0" applyNumberFormat="1" applyFont="1" applyFill="1" applyBorder="1" applyAlignment="1">
      <alignment horizontal="center" vertical="center"/>
    </xf>
    <xf numFmtId="167" fontId="25" fillId="0" borderId="22" xfId="0" applyNumberFormat="1" applyFont="1" applyFill="1" applyBorder="1" applyAlignment="1">
      <alignment horizontal="center" vertical="center"/>
    </xf>
    <xf numFmtId="167" fontId="59" fillId="0" borderId="16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175" fontId="59" fillId="0" borderId="16" xfId="0" applyNumberFormat="1" applyFont="1" applyFill="1" applyBorder="1" applyAlignment="1">
      <alignment horizontal="center" vertical="center"/>
    </xf>
    <xf numFmtId="169" fontId="59" fillId="0" borderId="16" xfId="0" applyNumberFormat="1" applyFont="1" applyFill="1" applyBorder="1" applyAlignment="1">
      <alignment horizontal="center" vertical="center"/>
    </xf>
    <xf numFmtId="3" fontId="28" fillId="0" borderId="0" xfId="45" applyNumberFormat="1" applyFont="1" applyFill="1" applyAlignment="1">
      <alignment horizontal="center" wrapText="1"/>
    </xf>
    <xf numFmtId="9" fontId="2" fillId="0" borderId="0" xfId="41" applyFont="1" applyAlignment="1">
      <alignment horizontal="center"/>
    </xf>
    <xf numFmtId="167" fontId="3" fillId="27" borderId="41" xfId="0" applyNumberFormat="1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left" vertical="center" wrapText="1"/>
    </xf>
    <xf numFmtId="167" fontId="3" fillId="28" borderId="33" xfId="0" applyNumberFormat="1" applyFont="1" applyFill="1" applyBorder="1" applyAlignment="1">
      <alignment horizontal="center" vertical="center"/>
    </xf>
    <xf numFmtId="167" fontId="3" fillId="31" borderId="58" xfId="0" applyNumberFormat="1" applyFont="1" applyFill="1" applyBorder="1" applyAlignment="1">
      <alignment horizontal="center" vertical="center"/>
    </xf>
    <xf numFmtId="167" fontId="3" fillId="32" borderId="58" xfId="0" applyNumberFormat="1" applyFont="1" applyFill="1" applyBorder="1" applyAlignment="1">
      <alignment horizontal="center" vertical="center"/>
    </xf>
    <xf numFmtId="167" fontId="3" fillId="36" borderId="58" xfId="0" applyNumberFormat="1" applyFont="1" applyFill="1" applyBorder="1" applyAlignment="1">
      <alignment horizontal="center" vertical="center"/>
    </xf>
    <xf numFmtId="167" fontId="3" fillId="27" borderId="45" xfId="0" applyNumberFormat="1" applyFont="1" applyFill="1" applyBorder="1" applyAlignment="1">
      <alignment horizontal="center" vertical="center"/>
    </xf>
    <xf numFmtId="166" fontId="3" fillId="0" borderId="63" xfId="0" applyNumberFormat="1" applyFont="1" applyFill="1" applyBorder="1" applyAlignment="1">
      <alignment horizontal="center" vertical="center" wrapText="1"/>
    </xf>
    <xf numFmtId="166" fontId="3" fillId="0" borderId="64" xfId="0" applyNumberFormat="1" applyFont="1" applyFill="1" applyBorder="1" applyAlignment="1">
      <alignment horizontal="center" vertical="center" wrapText="1"/>
    </xf>
    <xf numFmtId="166" fontId="83" fillId="0" borderId="0" xfId="0" applyNumberFormat="1" applyFont="1" applyFill="1" applyBorder="1" applyAlignment="1">
      <alignment horizontal="left" vertical="center" wrapText="1" indent="1"/>
    </xf>
    <xf numFmtId="166" fontId="83" fillId="0" borderId="64" xfId="0" applyNumberFormat="1" applyFont="1" applyFill="1" applyBorder="1" applyAlignment="1">
      <alignment horizontal="left" vertical="center" wrapText="1" indent="1"/>
    </xf>
    <xf numFmtId="1" fontId="25" fillId="0" borderId="36" xfId="0" applyNumberFormat="1" applyFont="1" applyFill="1" applyBorder="1" applyAlignment="1">
      <alignment horizontal="left" vertical="center" wrapText="1"/>
    </xf>
    <xf numFmtId="167" fontId="3" fillId="28" borderId="0" xfId="0" applyNumberFormat="1" applyFont="1" applyFill="1" applyBorder="1" applyAlignment="1">
      <alignment horizontal="center" vertical="center"/>
    </xf>
    <xf numFmtId="167" fontId="3" fillId="31" borderId="40" xfId="0" applyNumberFormat="1" applyFont="1" applyFill="1" applyBorder="1" applyAlignment="1">
      <alignment horizontal="center" vertical="center"/>
    </xf>
    <xf numFmtId="167" fontId="3" fillId="32" borderId="40" xfId="0" applyNumberFormat="1" applyFont="1" applyFill="1" applyBorder="1" applyAlignment="1">
      <alignment horizontal="center" vertical="center"/>
    </xf>
    <xf numFmtId="167" fontId="3" fillId="36" borderId="40" xfId="0" applyNumberFormat="1" applyFont="1" applyFill="1" applyBorder="1" applyAlignment="1">
      <alignment horizontal="center" vertical="center"/>
    </xf>
    <xf numFmtId="166" fontId="105" fillId="0" borderId="0" xfId="0" applyNumberFormat="1" applyFont="1" applyFill="1" applyBorder="1" applyAlignment="1">
      <alignment horizontal="left" vertical="center" wrapText="1" indent="1"/>
    </xf>
    <xf numFmtId="166" fontId="102" fillId="0" borderId="64" xfId="0" applyNumberFormat="1" applyFont="1" applyFill="1" applyBorder="1" applyAlignment="1">
      <alignment horizontal="left" vertical="center" wrapText="1" indent="1"/>
    </xf>
    <xf numFmtId="166" fontId="3" fillId="0" borderId="43" xfId="0" applyNumberFormat="1" applyFont="1" applyFill="1" applyBorder="1" applyAlignment="1">
      <alignment horizontal="center" vertical="center" wrapText="1"/>
    </xf>
    <xf numFmtId="166" fontId="83" fillId="0" borderId="33" xfId="0" applyNumberFormat="1" applyFont="1" applyFill="1" applyBorder="1" applyAlignment="1">
      <alignment horizontal="left" vertical="center" wrapText="1" indent="1"/>
    </xf>
    <xf numFmtId="166" fontId="83" fillId="0" borderId="63" xfId="0" applyNumberFormat="1" applyFont="1" applyFill="1" applyBorder="1" applyAlignment="1">
      <alignment horizontal="left" vertical="center" wrapText="1" indent="1"/>
    </xf>
    <xf numFmtId="1" fontId="25" fillId="0" borderId="63" xfId="0" applyNumberFormat="1" applyFont="1" applyFill="1" applyBorder="1" applyAlignment="1">
      <alignment horizontal="left" vertical="center" wrapText="1"/>
    </xf>
    <xf numFmtId="167" fontId="3" fillId="28" borderId="35" xfId="0" applyNumberFormat="1" applyFont="1" applyFill="1" applyBorder="1" applyAlignment="1">
      <alignment horizontal="center" vertical="center"/>
    </xf>
    <xf numFmtId="167" fontId="3" fillId="31" borderId="0" xfId="0" applyNumberFormat="1" applyFont="1" applyFill="1" applyBorder="1" applyAlignment="1">
      <alignment horizontal="center" vertical="center"/>
    </xf>
    <xf numFmtId="167" fontId="3" fillId="31" borderId="16" xfId="0" applyNumberFormat="1" applyFont="1" applyFill="1" applyBorder="1" applyAlignment="1">
      <alignment horizontal="center" vertical="center"/>
    </xf>
    <xf numFmtId="167" fontId="3" fillId="32" borderId="0" xfId="0" applyNumberFormat="1" applyFont="1" applyFill="1" applyBorder="1" applyAlignment="1">
      <alignment horizontal="center" vertical="center"/>
    </xf>
    <xf numFmtId="167" fontId="3" fillId="36" borderId="16" xfId="0" applyNumberFormat="1" applyFont="1" applyFill="1" applyBorder="1" applyAlignment="1">
      <alignment horizontal="center" vertical="center"/>
    </xf>
    <xf numFmtId="167" fontId="3" fillId="32" borderId="16" xfId="0" applyNumberFormat="1" applyFont="1" applyFill="1" applyBorder="1" applyAlignment="1">
      <alignment horizontal="center" vertical="center"/>
    </xf>
    <xf numFmtId="166" fontId="3" fillId="0" borderId="42" xfId="0" applyNumberFormat="1" applyFont="1" applyFill="1" applyBorder="1" applyAlignment="1">
      <alignment horizontal="center" vertical="center" wrapText="1"/>
    </xf>
    <xf numFmtId="1" fontId="25" fillId="0" borderId="64" xfId="0" applyNumberFormat="1" applyFont="1" applyFill="1" applyBorder="1" applyAlignment="1">
      <alignment horizontal="left" vertical="center" wrapText="1"/>
    </xf>
    <xf numFmtId="166" fontId="83" fillId="0" borderId="40" xfId="0" applyNumberFormat="1" applyFont="1" applyFill="1" applyBorder="1" applyAlignment="1">
      <alignment vertical="center" wrapText="1"/>
    </xf>
    <xf numFmtId="166" fontId="83" fillId="0" borderId="64" xfId="0" applyNumberFormat="1" applyFont="1" applyFill="1" applyBorder="1" applyAlignment="1">
      <alignment vertical="center" wrapText="1"/>
    </xf>
    <xf numFmtId="1" fontId="25" fillId="0" borderId="36" xfId="0" applyNumberFormat="1" applyFont="1" applyFill="1" applyBorder="1" applyAlignment="1">
      <alignment vertical="center" wrapText="1"/>
    </xf>
    <xf numFmtId="167" fontId="3" fillId="28" borderId="61" xfId="0" applyNumberFormat="1" applyFont="1" applyFill="1" applyBorder="1" applyAlignment="1">
      <alignment horizontal="center" vertical="center"/>
    </xf>
    <xf numFmtId="167" fontId="3" fillId="27" borderId="61" xfId="0" applyNumberFormat="1" applyFont="1" applyFill="1" applyBorder="1" applyAlignment="1">
      <alignment horizontal="center" vertical="center"/>
    </xf>
    <xf numFmtId="167" fontId="3" fillId="31" borderId="61" xfId="0" applyNumberFormat="1" applyFont="1" applyFill="1" applyBorder="1" applyAlignment="1">
      <alignment horizontal="center" vertical="center"/>
    </xf>
    <xf numFmtId="167" fontId="3" fillId="32" borderId="61" xfId="0" applyNumberFormat="1" applyFont="1" applyFill="1" applyBorder="1" applyAlignment="1">
      <alignment horizontal="center" vertical="center"/>
    </xf>
    <xf numFmtId="167" fontId="3" fillId="36" borderId="0" xfId="0" applyNumberFormat="1" applyFont="1" applyFill="1" applyBorder="1" applyAlignment="1">
      <alignment horizontal="center" vertical="center"/>
    </xf>
    <xf numFmtId="167" fontId="3" fillId="36" borderId="61" xfId="0" applyNumberFormat="1" applyFont="1" applyFill="1" applyBorder="1" applyAlignment="1">
      <alignment horizontal="center" vertical="center"/>
    </xf>
    <xf numFmtId="166" fontId="2" fillId="36" borderId="50" xfId="0" applyNumberFormat="1" applyFont="1" applyFill="1" applyBorder="1" applyAlignment="1">
      <alignment horizontal="center" vertical="center" wrapText="1"/>
    </xf>
    <xf numFmtId="166" fontId="95" fillId="36" borderId="53" xfId="0" applyNumberFormat="1" applyFont="1" applyFill="1" applyBorder="1" applyAlignment="1">
      <alignment vertical="center" wrapText="1"/>
    </xf>
    <xf numFmtId="166" fontId="95" fillId="36" borderId="11" xfId="0" applyNumberFormat="1" applyFont="1" applyFill="1" applyBorder="1" applyAlignment="1">
      <alignment vertical="center" wrapText="1"/>
    </xf>
    <xf numFmtId="1" fontId="27" fillId="36" borderId="12" xfId="0" applyNumberFormat="1" applyFont="1" applyFill="1" applyBorder="1" applyAlignment="1">
      <alignment vertical="center" wrapText="1"/>
    </xf>
    <xf numFmtId="167" fontId="98" fillId="36" borderId="60" xfId="0" applyNumberFormat="1" applyFont="1" applyFill="1" applyBorder="1" applyAlignment="1">
      <alignment horizontal="center" vertical="center"/>
    </xf>
    <xf numFmtId="167" fontId="98" fillId="36" borderId="57" xfId="0" applyNumberFormat="1" applyFont="1" applyFill="1" applyBorder="1" applyAlignment="1">
      <alignment horizontal="center" vertical="center"/>
    </xf>
    <xf numFmtId="167" fontId="98" fillId="36" borderId="51" xfId="0" applyNumberFormat="1" applyFont="1" applyFill="1" applyBorder="1" applyAlignment="1">
      <alignment horizontal="center" vertical="center"/>
    </xf>
    <xf numFmtId="167" fontId="98" fillId="36" borderId="12" xfId="0" applyNumberFormat="1" applyFont="1" applyFill="1" applyBorder="1" applyAlignment="1">
      <alignment horizontal="center" vertical="center"/>
    </xf>
    <xf numFmtId="166" fontId="83" fillId="0" borderId="40" xfId="0" applyNumberFormat="1" applyFont="1" applyFill="1" applyBorder="1" applyAlignment="1">
      <alignment horizontal="left" vertical="center" wrapText="1" indent="1"/>
    </xf>
    <xf numFmtId="1" fontId="25" fillId="0" borderId="64" xfId="0" applyNumberFormat="1" applyFont="1" applyFill="1" applyBorder="1" applyAlignment="1">
      <alignment vertical="center" wrapText="1"/>
    </xf>
    <xf numFmtId="166" fontId="2" fillId="27" borderId="50" xfId="0" applyNumberFormat="1" applyFont="1" applyFill="1" applyBorder="1" applyAlignment="1">
      <alignment horizontal="center" vertical="center" wrapText="1"/>
    </xf>
    <xf numFmtId="166" fontId="95" fillId="27" borderId="53" xfId="0" applyNumberFormat="1" applyFont="1" applyFill="1" applyBorder="1" applyAlignment="1">
      <alignment horizontal="left" vertical="center" wrapText="1"/>
    </xf>
    <xf numFmtId="166" fontId="95" fillId="27" borderId="11" xfId="0" applyNumberFormat="1" applyFont="1" applyFill="1" applyBorder="1" applyAlignment="1">
      <alignment horizontal="left" vertical="center" wrapText="1"/>
    </xf>
    <xf numFmtId="1" fontId="27" fillId="27" borderId="11" xfId="0" applyNumberFormat="1" applyFont="1" applyFill="1" applyBorder="1" applyAlignment="1">
      <alignment vertical="center" wrapText="1"/>
    </xf>
    <xf numFmtId="167" fontId="2" fillId="27" borderId="60" xfId="0" applyNumberFormat="1" applyFont="1" applyFill="1" applyBorder="1" applyAlignment="1">
      <alignment horizontal="center" vertical="center" wrapText="1"/>
    </xf>
    <xf numFmtId="167" fontId="2" fillId="27" borderId="57" xfId="0" applyNumberFormat="1" applyFont="1" applyFill="1" applyBorder="1" applyAlignment="1">
      <alignment horizontal="center" vertical="center" wrapText="1"/>
    </xf>
    <xf numFmtId="167" fontId="2" fillId="27" borderId="53" xfId="0" applyNumberFormat="1" applyFont="1" applyFill="1" applyBorder="1" applyAlignment="1">
      <alignment horizontal="center" vertical="center" wrapText="1"/>
    </xf>
    <xf numFmtId="167" fontId="2" fillId="27" borderId="52" xfId="0" applyNumberFormat="1" applyFont="1" applyFill="1" applyBorder="1" applyAlignment="1">
      <alignment horizontal="center" vertical="center" wrapText="1"/>
    </xf>
    <xf numFmtId="0" fontId="50" fillId="29" borderId="35" xfId="47" applyFont="1" applyFill="1" applyBorder="1" applyAlignment="1">
      <alignment horizontal="left" vertical="top" wrapText="1"/>
    </xf>
    <xf numFmtId="0" fontId="50" fillId="29" borderId="0" xfId="47" applyFont="1" applyFill="1" applyBorder="1" applyAlignment="1">
      <alignment horizontal="left" vertical="top" wrapText="1"/>
    </xf>
    <xf numFmtId="0" fontId="50" fillId="29" borderId="36" xfId="47" applyFont="1" applyFill="1" applyBorder="1" applyAlignment="1">
      <alignment horizontal="left" vertical="top" wrapText="1"/>
    </xf>
    <xf numFmtId="0" fontId="50" fillId="29" borderId="37" xfId="47" applyFont="1" applyFill="1" applyBorder="1" applyAlignment="1">
      <alignment horizontal="left" vertical="top" wrapText="1"/>
    </xf>
    <xf numFmtId="0" fontId="50" fillId="29" borderId="38" xfId="47" applyFont="1" applyFill="1" applyBorder="1" applyAlignment="1">
      <alignment horizontal="left" vertical="top" wrapText="1"/>
    </xf>
    <xf numFmtId="0" fontId="50" fillId="29" borderId="10" xfId="47" applyFont="1" applyFill="1" applyBorder="1" applyAlignment="1">
      <alignment horizontal="left" vertical="top" wrapText="1"/>
    </xf>
    <xf numFmtId="0" fontId="49" fillId="0" borderId="0" xfId="45" applyFont="1" applyFill="1" applyAlignment="1">
      <alignment horizontal="left" vertical="center" wrapText="1"/>
    </xf>
    <xf numFmtId="0" fontId="65" fillId="0" borderId="28" xfId="45" applyFont="1" applyFill="1" applyBorder="1" applyAlignment="1">
      <alignment horizontal="center" vertical="center" wrapText="1"/>
    </xf>
    <xf numFmtId="0" fontId="65" fillId="0" borderId="39" xfId="45" applyFont="1" applyFill="1" applyBorder="1" applyAlignment="1">
      <alignment horizontal="center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6" builtinId="8"/>
    <cellStyle name="Hyperlink 2" xfId="4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49"/>
    <cellStyle name="Normal 2 3" xfId="50"/>
    <cellStyle name="Normal 3" xfId="45"/>
    <cellStyle name="Normal 3 2" xfId="51"/>
    <cellStyle name="Normal 3 3" xfId="59"/>
    <cellStyle name="Normal 4" xfId="47"/>
    <cellStyle name="Normal 5" xfId="52"/>
    <cellStyle name="Normal 6" xfId="56"/>
    <cellStyle name="Normal 7" xfId="58"/>
    <cellStyle name="Note" xfId="39" builtinId="10" customBuiltin="1"/>
    <cellStyle name="Output" xfId="40" builtinId="21" customBuiltin="1"/>
    <cellStyle name="Percent" xfId="41" builtinId="5"/>
    <cellStyle name="Percent 2" xfId="57"/>
    <cellStyle name="Title" xfId="42" builtinId="15" customBuiltin="1"/>
    <cellStyle name="Total" xfId="43" builtinId="25" customBuiltin="1"/>
    <cellStyle name="Warning Text" xfId="44" builtinId="11" customBuiltin="1"/>
    <cellStyle name="Обычный 2" xfId="53"/>
    <cellStyle name="Обычный 3" xfId="54"/>
    <cellStyle name="Обычный 3 2" xfId="55"/>
  </cellStyles>
  <dxfs count="0"/>
  <tableStyles count="0" defaultTableStyle="TableStyleMedium9" defaultPivotStyle="PivotStyleLight16"/>
  <colors>
    <mruColors>
      <color rgb="FFFDEADB"/>
      <color rgb="FFFEF6F0"/>
      <color rgb="FF454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2013-new/Exc_tot/Items2013-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Rar$DIa0.854/CPI_09_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S"/>
      <sheetName val="ITEMSprint"/>
      <sheetName val="ITEMSprintnewanun-hin"/>
      <sheetName val="ITEMSprint (2)"/>
      <sheetName val="ITEMSprint for january"/>
      <sheetName val="ITEMSbolori vra anun"/>
      <sheetName val="Sheet2"/>
      <sheetName val="Sheet3"/>
      <sheetName val="Sheet4"/>
      <sheetName val="Sheet1"/>
      <sheetName val="Sheet5"/>
      <sheetName val="ITEMSprint (3)"/>
      <sheetName val="ITEMSbolori vra april"/>
      <sheetName val="ITEMSbolori vra may"/>
      <sheetName val="ITEMSbolori vra june"/>
      <sheetName val="ITEMSbolori vra july"/>
      <sheetName val="ITEMSbolori vra september"/>
      <sheetName val="Sheet6"/>
      <sheetName val="for Torosyan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1,1-2"/>
      <sheetName val="1-1,1-2 (2)"/>
      <sheetName val="1-3,1-4"/>
      <sheetName val="1-3,1-4 (2)"/>
      <sheetName val="1-5,1-6"/>
      <sheetName val="1-5,1-6 (2)"/>
      <sheetName val="1-5-1,1-6-1"/>
      <sheetName val="1-5-1,1-6-1 (2)"/>
      <sheetName val="1-7,1-8"/>
      <sheetName val="1-7,1-8 (2)"/>
      <sheetName val="1-7-1,1-8-1"/>
      <sheetName val="1-7-1,1-8-1 (2)"/>
      <sheetName val="2"/>
      <sheetName val="2 (2)"/>
      <sheetName val="3"/>
      <sheetName val="3 (2)"/>
      <sheetName val="4"/>
      <sheetName val="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src.am/am/sectors/electric/reports" TargetMode="External"/><Relationship Id="rId1" Type="http://schemas.openxmlformats.org/officeDocument/2006/relationships/hyperlink" Target="http://www.armstat.am/file/article/sv_12_16a_12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rmstat.am/am/?nid=82&amp;id=194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rmstat.am/am/?nid=82&amp;id=1948" TargetMode="External"/><Relationship Id="rId1" Type="http://schemas.openxmlformats.org/officeDocument/2006/relationships/hyperlink" Target="http://www.armstat.am/am/?nid=82&amp;id=194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rmstat.am/am/?nid=82&amp;id=1948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rmstat.am/am/?nid=82&amp;id=1948" TargetMode="External"/><Relationship Id="rId1" Type="http://schemas.openxmlformats.org/officeDocument/2006/relationships/hyperlink" Target="http://www.armstat.am/am/?nid=82&amp;id=1948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r2e2.am/wp-content/uploads/2014/12/Solar_Water_Heat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opLeftCell="A3" workbookViewId="0">
      <selection activeCell="M24" sqref="M24"/>
    </sheetView>
  </sheetViews>
  <sheetFormatPr defaultRowHeight="12.75"/>
  <cols>
    <col min="1" max="1" width="20.7109375" style="2" bestFit="1" customWidth="1"/>
    <col min="2" max="2" width="14" style="8" bestFit="1" customWidth="1"/>
    <col min="3" max="3" width="9.28515625" bestFit="1" customWidth="1"/>
    <col min="4" max="4" width="9.140625" customWidth="1"/>
    <col min="5" max="10" width="0" hidden="1" customWidth="1"/>
    <col min="11" max="15" width="9.140625" customWidth="1"/>
    <col min="16" max="16" width="15" bestFit="1" customWidth="1"/>
  </cols>
  <sheetData>
    <row r="1" spans="1:16">
      <c r="A1" s="3" t="s">
        <v>10</v>
      </c>
      <c r="B1" s="7" t="s">
        <v>3</v>
      </c>
      <c r="C1" s="5" t="s">
        <v>2</v>
      </c>
      <c r="D1" t="s">
        <v>26</v>
      </c>
    </row>
    <row r="2" spans="1:16">
      <c r="A2" s="2" t="s">
        <v>5</v>
      </c>
      <c r="B2" s="6">
        <v>48859497</v>
      </c>
      <c r="C2" s="4"/>
      <c r="E2">
        <v>8.5999999999999989E-8</v>
      </c>
    </row>
    <row r="3" spans="1:16">
      <c r="A3" s="2" t="s">
        <v>4</v>
      </c>
      <c r="B3" s="6">
        <v>174246459</v>
      </c>
      <c r="C3" s="4"/>
    </row>
    <row r="4" spans="1:16" ht="13.5" customHeight="1">
      <c r="A4" s="2" t="s">
        <v>6</v>
      </c>
      <c r="B4" s="6">
        <v>140983597</v>
      </c>
      <c r="C4" s="4"/>
      <c r="D4" s="25"/>
    </row>
    <row r="5" spans="1:16" s="1" customFormat="1">
      <c r="A5" s="3" t="s">
        <v>11</v>
      </c>
      <c r="B5" s="7">
        <f>SUM(B2:B4)</f>
        <v>364089553</v>
      </c>
      <c r="C5" s="5">
        <f>B5*E2</f>
        <v>31.311701557999996</v>
      </c>
      <c r="D5" s="25">
        <f>C5/C22</f>
        <v>0.15358877132607163</v>
      </c>
      <c r="L5" s="1" t="s">
        <v>27</v>
      </c>
      <c r="M5" s="26">
        <f>C5+C9</f>
        <v>56.454231213999989</v>
      </c>
      <c r="O5" s="1">
        <v>31904</v>
      </c>
      <c r="P5" s="27">
        <f>12*O6*1000</f>
        <v>375096000</v>
      </c>
    </row>
    <row r="6" spans="1:16">
      <c r="B6" s="6"/>
      <c r="C6" s="4"/>
      <c r="D6" s="25"/>
      <c r="L6" t="s">
        <v>28</v>
      </c>
      <c r="M6">
        <v>40.68</v>
      </c>
      <c r="O6">
        <v>31258</v>
      </c>
    </row>
    <row r="7" spans="1:16">
      <c r="A7" s="2" t="s">
        <v>7</v>
      </c>
      <c r="B7" s="6">
        <v>59032097</v>
      </c>
      <c r="C7" s="4"/>
      <c r="D7" s="25"/>
      <c r="L7" t="s">
        <v>29</v>
      </c>
      <c r="M7" s="24">
        <f>M5-M6</f>
        <v>15.77423121399999</v>
      </c>
      <c r="O7">
        <v>313443</v>
      </c>
    </row>
    <row r="8" spans="1:16" ht="15" thickBot="1">
      <c r="A8" s="2" t="s">
        <v>8</v>
      </c>
      <c r="B8" s="6">
        <v>233322899</v>
      </c>
      <c r="C8" s="4"/>
      <c r="D8" s="25"/>
      <c r="G8" s="10">
        <v>1231</v>
      </c>
      <c r="H8" s="10">
        <v>1226.0999999999999</v>
      </c>
      <c r="I8" s="10">
        <v>1251.3</v>
      </c>
      <c r="J8" s="12">
        <v>1869.32</v>
      </c>
      <c r="O8">
        <v>32145</v>
      </c>
    </row>
    <row r="9" spans="1:16" s="1" customFormat="1" ht="15" thickBot="1">
      <c r="A9" s="3" t="s">
        <v>12</v>
      </c>
      <c r="B9" s="7">
        <f>SUM(B7:B8)</f>
        <v>292354996</v>
      </c>
      <c r="C9" s="5">
        <f>B9*E2</f>
        <v>25.142529655999997</v>
      </c>
      <c r="D9" s="25">
        <f>C9/C22</f>
        <v>0.12332802261612429</v>
      </c>
      <c r="G9" s="11"/>
      <c r="H9" s="11"/>
      <c r="I9" s="11"/>
      <c r="J9" s="13">
        <v>482.02</v>
      </c>
      <c r="P9" s="26" t="e">
        <f>P5*#REF!</f>
        <v>#REF!</v>
      </c>
    </row>
    <row r="10" spans="1:16" ht="15" thickBot="1">
      <c r="B10" s="6"/>
      <c r="C10" s="4"/>
      <c r="D10" s="25"/>
      <c r="G10" s="11">
        <v>576</v>
      </c>
      <c r="H10" s="11">
        <v>595.26</v>
      </c>
      <c r="I10" s="11">
        <v>518.92999999999995</v>
      </c>
      <c r="J10" s="13">
        <v>84.39</v>
      </c>
    </row>
    <row r="11" spans="1:16" s="1" customFormat="1" ht="15" thickBot="1">
      <c r="A11" s="3" t="s">
        <v>9</v>
      </c>
      <c r="B11" s="7">
        <v>130773672</v>
      </c>
      <c r="C11" s="5">
        <f>B11*E2</f>
        <v>11.246535791999998</v>
      </c>
      <c r="D11" s="25"/>
      <c r="G11" s="11">
        <v>216.3</v>
      </c>
      <c r="H11" s="11">
        <v>216.32</v>
      </c>
      <c r="I11" s="11">
        <v>216.32</v>
      </c>
      <c r="J11" s="13">
        <v>43.66</v>
      </c>
    </row>
    <row r="12" spans="1:16" ht="15" thickBot="1">
      <c r="B12" s="6"/>
      <c r="C12" s="4"/>
      <c r="D12" s="25"/>
      <c r="G12" s="11">
        <v>11.99</v>
      </c>
      <c r="H12" s="11">
        <v>10.9</v>
      </c>
      <c r="I12" s="11">
        <v>10.14</v>
      </c>
    </row>
    <row r="13" spans="1:16" ht="15" thickBot="1">
      <c r="B13" s="6">
        <v>1362267376</v>
      </c>
      <c r="C13" s="4"/>
      <c r="D13" s="25"/>
      <c r="G13" s="11"/>
      <c r="H13" s="11"/>
      <c r="I13" s="11"/>
    </row>
    <row r="14" spans="1:16" ht="15" thickBot="1">
      <c r="B14" s="6">
        <v>135786046</v>
      </c>
      <c r="C14" s="4"/>
      <c r="D14" s="25"/>
      <c r="G14" s="11"/>
      <c r="H14" s="11"/>
      <c r="I14" s="11"/>
    </row>
    <row r="15" spans="1:16" ht="15" thickBot="1">
      <c r="B15" s="6">
        <v>21276288</v>
      </c>
      <c r="C15" s="4"/>
      <c r="D15" s="25"/>
      <c r="G15" s="11"/>
      <c r="H15" s="11"/>
      <c r="I15" s="11"/>
    </row>
    <row r="16" spans="1:16" ht="15" thickBot="1">
      <c r="B16" s="6">
        <v>50507856</v>
      </c>
      <c r="C16" s="4"/>
      <c r="D16" s="25"/>
      <c r="G16" s="11"/>
      <c r="H16" s="11"/>
      <c r="I16" s="11"/>
      <c r="O16">
        <f>76*11.63</f>
        <v>883.88000000000011</v>
      </c>
      <c r="P16">
        <f>548/11.63</f>
        <v>47.119518486672398</v>
      </c>
    </row>
    <row r="17" spans="1:10" ht="15" thickBot="1">
      <c r="B17" s="6">
        <v>5565477</v>
      </c>
      <c r="C17" s="4"/>
      <c r="D17" s="25"/>
      <c r="G17" s="11"/>
      <c r="H17" s="11"/>
      <c r="I17" s="11"/>
    </row>
    <row r="18" spans="1:10" ht="15" thickBot="1">
      <c r="A18" s="3" t="s">
        <v>14</v>
      </c>
      <c r="B18" s="7">
        <v>1575403043</v>
      </c>
      <c r="C18" s="5">
        <f>B18*E2</f>
        <v>135.484661698</v>
      </c>
      <c r="D18" s="25">
        <f>C18/C22</f>
        <v>0.66457336038346693</v>
      </c>
      <c r="G18" s="11">
        <v>0.19</v>
      </c>
      <c r="H18" s="11">
        <v>0.26</v>
      </c>
      <c r="I18" s="11">
        <v>0.28999999999999998</v>
      </c>
    </row>
    <row r="19" spans="1:10">
      <c r="B19" s="6"/>
      <c r="C19" s="4"/>
      <c r="G19" s="9">
        <f>SUM(G8:G18)</f>
        <v>2035.48</v>
      </c>
      <c r="H19" s="9">
        <f>SUM(H8:H18)</f>
        <v>2048.84</v>
      </c>
      <c r="I19" s="9">
        <f>SUM(I8:I18)</f>
        <v>1996.98</v>
      </c>
      <c r="J19" s="9">
        <f>SUM(J8:J18)</f>
        <v>2479.39</v>
      </c>
    </row>
    <row r="20" spans="1:10">
      <c r="A20" s="3" t="s">
        <v>25</v>
      </c>
      <c r="B20" s="7">
        <v>7926725</v>
      </c>
      <c r="C20" s="23">
        <f>B20*E2</f>
        <v>0.6816983499999999</v>
      </c>
      <c r="G20" s="9"/>
      <c r="H20" s="9"/>
      <c r="I20" s="9"/>
      <c r="J20" s="9"/>
    </row>
    <row r="21" spans="1:10">
      <c r="B21" s="6"/>
      <c r="C21" s="4"/>
      <c r="G21" s="9"/>
      <c r="H21" s="9"/>
      <c r="I21" s="9"/>
      <c r="J21" s="9"/>
    </row>
    <row r="22" spans="1:10">
      <c r="A22" s="3" t="s">
        <v>13</v>
      </c>
      <c r="B22" s="7">
        <f>B5+B9+B11+B18+B20</f>
        <v>2370547989</v>
      </c>
      <c r="C22" s="7">
        <f>C5+C9+C11+C18+C20</f>
        <v>203.86712705400001</v>
      </c>
      <c r="D22" s="24"/>
      <c r="I22">
        <f>J22/I19</f>
        <v>0.24156977035323332</v>
      </c>
      <c r="J22" s="9">
        <f>J19-I19</f>
        <v>482.40999999999985</v>
      </c>
    </row>
    <row r="23" spans="1:10">
      <c r="B23" s="6"/>
      <c r="C23" s="4"/>
    </row>
    <row r="24" spans="1:10">
      <c r="B24" s="6">
        <v>473000000</v>
      </c>
      <c r="C24" s="4" t="e">
        <f>B24*#REF!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K5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2.75"/>
  <cols>
    <col min="1" max="1" width="4.5703125" customWidth="1"/>
    <col min="2" max="2" width="13" style="143" customWidth="1"/>
    <col min="3" max="3" width="61.85546875" customWidth="1"/>
    <col min="4" max="4" width="12.42578125" style="127" bestFit="1" customWidth="1"/>
    <col min="6" max="6" width="8.7109375" style="143" customWidth="1"/>
    <col min="7" max="7" width="8.7109375" style="127" customWidth="1"/>
  </cols>
  <sheetData>
    <row r="1" spans="2:11">
      <c r="B1" s="312" t="s">
        <v>76</v>
      </c>
    </row>
    <row r="3" spans="2:11" ht="14.25">
      <c r="B3" s="61" t="s">
        <v>157</v>
      </c>
      <c r="C3" s="156" t="s">
        <v>155</v>
      </c>
      <c r="D3" s="61" t="s">
        <v>145</v>
      </c>
      <c r="G3" s="142"/>
    </row>
    <row r="4" spans="2:11">
      <c r="B4" s="311" t="s">
        <v>146</v>
      </c>
      <c r="C4" s="148" t="s">
        <v>154</v>
      </c>
      <c r="D4" s="267">
        <v>3.6</v>
      </c>
    </row>
    <row r="5" spans="2:11">
      <c r="B5" s="311" t="s">
        <v>153</v>
      </c>
      <c r="C5" s="148" t="s">
        <v>154</v>
      </c>
      <c r="D5" s="268">
        <v>4.1867999999999996E-9</v>
      </c>
    </row>
    <row r="6" spans="2:11">
      <c r="B6" s="311" t="s">
        <v>205</v>
      </c>
      <c r="C6" s="148" t="s">
        <v>154</v>
      </c>
      <c r="D6" s="268">
        <v>41.868000000000002</v>
      </c>
    </row>
    <row r="7" spans="2:11" ht="14.25">
      <c r="B7" s="267"/>
      <c r="C7" s="156" t="s">
        <v>144</v>
      </c>
      <c r="D7" s="268"/>
    </row>
    <row r="8" spans="2:11">
      <c r="B8" s="311" t="s">
        <v>147</v>
      </c>
      <c r="C8" s="148" t="s">
        <v>148</v>
      </c>
      <c r="D8" s="426">
        <f>+$D$5*'Մուտք 2'!F33*1000000</f>
        <v>34.302452399999993</v>
      </c>
      <c r="J8" s="101"/>
      <c r="K8" s="101"/>
    </row>
    <row r="9" spans="2:11">
      <c r="B9" s="311" t="s">
        <v>147</v>
      </c>
      <c r="C9" s="148" t="s">
        <v>151</v>
      </c>
      <c r="D9" s="427">
        <f>($D$10*'Մուտք 2'!F9+$D$11*'Մուտք 2'!F10)/'Մուտք 2'!F8</f>
        <v>34.635792396220509</v>
      </c>
      <c r="J9" s="101"/>
      <c r="K9" s="101"/>
    </row>
    <row r="10" spans="2:11" ht="25.5">
      <c r="B10" s="311" t="s">
        <v>152</v>
      </c>
      <c r="C10" s="148" t="s">
        <v>149</v>
      </c>
      <c r="D10" s="428">
        <v>34.880000000000003</v>
      </c>
      <c r="E10" s="424"/>
      <c r="J10" s="101"/>
      <c r="K10" s="101"/>
    </row>
    <row r="11" spans="2:11" ht="25.5">
      <c r="B11" s="311" t="s">
        <v>152</v>
      </c>
      <c r="C11" s="148" t="s">
        <v>150</v>
      </c>
      <c r="D11" s="428">
        <v>33.39</v>
      </c>
      <c r="E11" s="424"/>
      <c r="J11" s="101"/>
      <c r="K11" s="101"/>
    </row>
    <row r="12" spans="2:11" ht="14.25">
      <c r="B12" s="282"/>
      <c r="C12" s="42" t="s">
        <v>31</v>
      </c>
      <c r="D12" s="269"/>
      <c r="J12" s="101"/>
      <c r="K12" s="101"/>
    </row>
    <row r="13" spans="2:11">
      <c r="B13" s="86" t="s">
        <v>156</v>
      </c>
      <c r="C13" s="148" t="s">
        <v>125</v>
      </c>
      <c r="D13" s="270">
        <v>2.6699999999999998E-2</v>
      </c>
    </row>
    <row r="14" spans="2:11">
      <c r="B14" s="86" t="s">
        <v>156</v>
      </c>
      <c r="C14" s="148" t="s">
        <v>133</v>
      </c>
      <c r="D14" s="270">
        <v>2.58E-2</v>
      </c>
    </row>
    <row r="15" spans="2:11">
      <c r="B15" s="86" t="s">
        <v>156</v>
      </c>
      <c r="C15" s="148" t="s">
        <v>126</v>
      </c>
      <c r="D15" s="270">
        <v>2.8199999999999999E-2</v>
      </c>
    </row>
    <row r="16" spans="2:11">
      <c r="B16" s="86" t="s">
        <v>156</v>
      </c>
      <c r="C16" s="148" t="s">
        <v>127</v>
      </c>
      <c r="D16" s="270">
        <v>9.7599999999999996E-3</v>
      </c>
    </row>
    <row r="17" spans="2:11" ht="25.5">
      <c r="B17" s="86" t="s">
        <v>156</v>
      </c>
      <c r="C17" s="148" t="s">
        <v>128</v>
      </c>
      <c r="D17" s="270">
        <v>2.8199999999999999E-2</v>
      </c>
      <c r="K17" s="101"/>
    </row>
    <row r="18" spans="2:11">
      <c r="B18" s="86" t="s">
        <v>156</v>
      </c>
      <c r="C18" s="148" t="s">
        <v>129</v>
      </c>
      <c r="D18" s="270">
        <v>2.8199999999999999E-2</v>
      </c>
    </row>
    <row r="19" spans="2:11">
      <c r="B19" s="86" t="s">
        <v>156</v>
      </c>
      <c r="C19" s="148" t="s">
        <v>130</v>
      </c>
      <c r="D19" s="270">
        <v>2.8199999999999999E-2</v>
      </c>
      <c r="H19" s="473"/>
      <c r="I19" s="453"/>
    </row>
    <row r="20" spans="2:11">
      <c r="B20" s="86" t="s">
        <v>156</v>
      </c>
      <c r="C20" s="148" t="s">
        <v>131</v>
      </c>
      <c r="D20" s="270">
        <v>2.8199999999999999E-2</v>
      </c>
    </row>
    <row r="21" spans="2:11">
      <c r="B21" s="86" t="s">
        <v>156</v>
      </c>
      <c r="C21" s="148" t="s">
        <v>628</v>
      </c>
      <c r="D21" s="270">
        <v>7.7999999999999996E-3</v>
      </c>
      <c r="H21" s="472"/>
    </row>
    <row r="22" spans="2:11" ht="14.25">
      <c r="B22" s="282"/>
      <c r="C22" s="42" t="s">
        <v>242</v>
      </c>
      <c r="D22" s="269"/>
      <c r="G22" s="305"/>
      <c r="J22" s="101"/>
      <c r="K22" s="101"/>
    </row>
    <row r="23" spans="2:11">
      <c r="B23" s="86" t="s">
        <v>156</v>
      </c>
      <c r="C23" s="148" t="s">
        <v>224</v>
      </c>
      <c r="D23" s="271">
        <v>1.3900000000000001E-2</v>
      </c>
      <c r="F23" s="87"/>
      <c r="G23" s="306"/>
    </row>
    <row r="24" spans="2:11">
      <c r="B24" s="86" t="s">
        <v>156</v>
      </c>
      <c r="C24" s="148" t="s">
        <v>265</v>
      </c>
      <c r="D24" s="271">
        <v>1.1800000000000001E-2</v>
      </c>
      <c r="F24" s="87"/>
      <c r="G24" s="87"/>
    </row>
    <row r="25" spans="2:11">
      <c r="B25" s="86" t="s">
        <v>156</v>
      </c>
      <c r="C25" s="148" t="s">
        <v>222</v>
      </c>
      <c r="D25" s="271">
        <v>3.0800000000000001E-2</v>
      </c>
    </row>
    <row r="26" spans="2:11">
      <c r="B26" s="86" t="s">
        <v>156</v>
      </c>
      <c r="C26" s="148" t="s">
        <v>227</v>
      </c>
      <c r="D26" s="271">
        <v>2.6800000000000001E-2</v>
      </c>
      <c r="F26" s="87"/>
      <c r="G26" s="87"/>
    </row>
    <row r="27" spans="2:11">
      <c r="B27" s="86" t="s">
        <v>156</v>
      </c>
      <c r="C27" s="148" t="s">
        <v>640</v>
      </c>
      <c r="D27" s="271">
        <v>1.1599999999999999E-2</v>
      </c>
      <c r="F27" s="87"/>
      <c r="G27" s="306"/>
    </row>
    <row r="28" spans="2:11" ht="14.25">
      <c r="B28" s="282"/>
      <c r="C28" s="42" t="s">
        <v>33</v>
      </c>
      <c r="D28" s="269"/>
      <c r="F28" s="87"/>
      <c r="G28" s="303"/>
      <c r="J28" s="101"/>
      <c r="K28" s="101"/>
    </row>
    <row r="29" spans="2:11">
      <c r="B29" s="86" t="s">
        <v>156</v>
      </c>
      <c r="C29" s="148" t="s">
        <v>232</v>
      </c>
      <c r="D29" s="271">
        <v>4.2999999999999997E-2</v>
      </c>
      <c r="F29" s="304"/>
      <c r="G29" s="304"/>
    </row>
    <row r="30" spans="2:11">
      <c r="B30" s="86" t="s">
        <v>156</v>
      </c>
      <c r="C30" s="148" t="s">
        <v>243</v>
      </c>
      <c r="D30" s="271">
        <v>4.5999999999999999E-2</v>
      </c>
      <c r="F30" s="304"/>
      <c r="G30" s="305"/>
    </row>
    <row r="31" spans="2:11" ht="38.25">
      <c r="B31" s="86" t="s">
        <v>156</v>
      </c>
      <c r="C31" s="148" t="s">
        <v>259</v>
      </c>
      <c r="D31" s="271">
        <v>4.3700000000000003E-2</v>
      </c>
      <c r="F31" s="304"/>
      <c r="G31" s="304"/>
    </row>
    <row r="32" spans="2:11">
      <c r="B32" s="86" t="s">
        <v>156</v>
      </c>
      <c r="C32" s="148" t="s">
        <v>260</v>
      </c>
      <c r="D32" s="271">
        <v>4.2599999999999999E-2</v>
      </c>
      <c r="F32" s="304"/>
      <c r="G32" s="305"/>
    </row>
    <row r="33" spans="2:8" ht="25.5">
      <c r="B33" s="86" t="s">
        <v>156</v>
      </c>
      <c r="C33" s="148" t="s">
        <v>234</v>
      </c>
      <c r="D33" s="271">
        <v>0.04</v>
      </c>
      <c r="F33" s="304"/>
      <c r="G33" s="304"/>
    </row>
    <row r="34" spans="2:8">
      <c r="B34" s="86" t="s">
        <v>156</v>
      </c>
      <c r="C34" s="148" t="s">
        <v>236</v>
      </c>
      <c r="D34" s="271">
        <v>3.9E-2</v>
      </c>
      <c r="F34" s="304"/>
      <c r="G34" s="305"/>
    </row>
    <row r="35" spans="2:8" ht="25.5">
      <c r="B35" s="86" t="s">
        <v>156</v>
      </c>
      <c r="C35" s="148" t="s">
        <v>262</v>
      </c>
      <c r="D35" s="271">
        <v>0.04</v>
      </c>
      <c r="F35" s="304"/>
      <c r="G35" s="304"/>
    </row>
    <row r="36" spans="2:8">
      <c r="G36" s="141"/>
    </row>
    <row r="38" spans="2:8">
      <c r="B38" s="312" t="s">
        <v>75</v>
      </c>
    </row>
    <row r="40" spans="2:8">
      <c r="G40" s="141"/>
    </row>
    <row r="41" spans="2:8">
      <c r="C41" s="101" t="s">
        <v>181</v>
      </c>
      <c r="G41" s="141"/>
    </row>
    <row r="43" spans="2:8">
      <c r="G43" s="141"/>
    </row>
    <row r="44" spans="2:8">
      <c r="F44" s="264"/>
      <c r="G44" s="128"/>
      <c r="H44" s="38"/>
    </row>
    <row r="45" spans="2:8">
      <c r="F45" s="264"/>
      <c r="G45" s="263"/>
      <c r="H45" s="38"/>
    </row>
    <row r="46" spans="2:8">
      <c r="F46" s="38"/>
      <c r="G46" s="105"/>
      <c r="H46" s="38"/>
    </row>
    <row r="47" spans="2:8">
      <c r="F47" s="38"/>
      <c r="G47" s="105"/>
      <c r="H47" s="38"/>
    </row>
    <row r="48" spans="2:8">
      <c r="F48" s="38"/>
      <c r="G48" s="105"/>
      <c r="H48" s="38"/>
    </row>
    <row r="49" spans="6:8">
      <c r="F49" s="38"/>
      <c r="G49" s="105"/>
      <c r="H49" s="38"/>
    </row>
    <row r="50" spans="6:8">
      <c r="F50" s="38"/>
      <c r="G50" s="105"/>
      <c r="H50" s="38"/>
    </row>
  </sheetData>
  <hyperlinks>
    <hyperlink ref="B1" location="Սկիզբ!A1" display="Դեպի սկիզբ"/>
    <hyperlink ref="B38" location="'Չափի միավորներ'!A4" display="Դեպի վեր"/>
  </hyperlink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7111117893"/>
    <outlinePr summaryBelow="0" summaryRight="0"/>
  </sheetPr>
  <dimension ref="A1:AN73"/>
  <sheetViews>
    <sheetView showGridLines="0" zoomScale="80" zoomScaleNormal="80" workbookViewId="0">
      <pane xSplit="5" ySplit="6" topLeftCell="F31" activePane="bottomRight" state="frozen"/>
      <selection activeCell="E63" sqref="E63"/>
      <selection pane="topRight" activeCell="E63" sqref="E63"/>
      <selection pane="bottomLeft" activeCell="E63" sqref="E63"/>
      <selection pane="bottomRight" activeCell="AO35" sqref="AO35"/>
    </sheetView>
  </sheetViews>
  <sheetFormatPr defaultColWidth="17.28515625" defaultRowHeight="15" customHeight="1" outlineLevelRow="1" outlineLevelCol="1"/>
  <cols>
    <col min="1" max="1" width="1.85546875" style="38" customWidth="1"/>
    <col min="2" max="2" width="8" style="38" customWidth="1" collapsed="1"/>
    <col min="3" max="3" width="32.5703125" style="38" hidden="1" customWidth="1" outlineLevel="1"/>
    <col min="4" max="4" width="44" style="38" hidden="1" customWidth="1" outlineLevel="1"/>
    <col min="5" max="5" width="59.5703125" style="101" bestFit="1" customWidth="1"/>
    <col min="6" max="6" width="10.7109375" style="101" customWidth="1"/>
    <col min="7" max="7" width="9.140625" style="642" customWidth="1" collapsed="1"/>
    <col min="8" max="8" width="8" style="642" hidden="1" customWidth="1" outlineLevel="1"/>
    <col min="9" max="9" width="10.5703125" style="642" hidden="1" customWidth="1" outlineLevel="1"/>
    <col min="10" max="10" width="16.85546875" style="642" hidden="1" customWidth="1" outlineLevel="1"/>
    <col min="11" max="11" width="8.7109375" style="642" hidden="1" customWidth="1" outlineLevel="1"/>
    <col min="12" max="12" width="8" style="642" hidden="1" customWidth="1" outlineLevel="1"/>
    <col min="13" max="13" width="10.140625" style="642" hidden="1" customWidth="1" outlineLevel="1"/>
    <col min="14" max="14" width="14.5703125" style="642" customWidth="1" collapsed="1"/>
    <col min="15" max="15" width="11.85546875" style="642" hidden="1" customWidth="1" outlineLevel="1"/>
    <col min="16" max="18" width="11.5703125" style="642" hidden="1" customWidth="1" outlineLevel="1"/>
    <col min="19" max="23" width="13.28515625" style="642" hidden="1" customWidth="1" outlineLevel="1"/>
    <col min="24" max="24" width="10.42578125" style="642" hidden="1" customWidth="1" outlineLevel="1"/>
    <col min="25" max="25" width="10.140625" style="642" hidden="1" customWidth="1" outlineLevel="1"/>
    <col min="26" max="26" width="11.7109375" style="642" hidden="1" customWidth="1" outlineLevel="1"/>
    <col min="27" max="27" width="11.42578125" style="642" customWidth="1"/>
    <col min="28" max="28" width="17.140625" style="642" customWidth="1" collapsed="1"/>
    <col min="29" max="29" width="14.5703125" style="472" hidden="1" customWidth="1" outlineLevel="1"/>
    <col min="30" max="30" width="10.85546875" style="472" hidden="1" customWidth="1" outlineLevel="1"/>
    <col min="31" max="31" width="14.7109375" style="472" hidden="1" customWidth="1" outlineLevel="1"/>
    <col min="32" max="32" width="14.140625" style="472" hidden="1" customWidth="1" outlineLevel="1"/>
    <col min="33" max="33" width="14.7109375" style="472" hidden="1" customWidth="1" outlineLevel="1"/>
    <col min="34" max="34" width="12" style="472" hidden="1" customWidth="1" outlineLevel="1"/>
    <col min="35" max="35" width="12.140625" style="472" hidden="1" customWidth="1" outlineLevel="1"/>
    <col min="36" max="36" width="15.7109375" style="472" hidden="1" customWidth="1" outlineLevel="1"/>
    <col min="37" max="38" width="12.5703125" style="472" customWidth="1"/>
    <col min="39" max="39" width="16.85546875" style="472" customWidth="1"/>
    <col min="40" max="16384" width="17.28515625" style="38"/>
  </cols>
  <sheetData>
    <row r="1" spans="2:39" s="28" customFormat="1" ht="20.25" customHeight="1">
      <c r="B1" s="519" t="s">
        <v>76</v>
      </c>
      <c r="C1" s="519"/>
      <c r="D1" s="519"/>
      <c r="F1" s="520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30"/>
      <c r="AD1" s="30"/>
      <c r="AE1" s="30"/>
      <c r="AF1" s="30"/>
      <c r="AG1" s="30"/>
      <c r="AH1" s="520"/>
      <c r="AI1" s="520"/>
      <c r="AJ1" s="30"/>
      <c r="AK1" s="522"/>
      <c r="AM1" s="30"/>
    </row>
    <row r="2" spans="2:39" s="28" customFormat="1" ht="20.25" customHeight="1">
      <c r="B2" s="523" t="s">
        <v>646</v>
      </c>
      <c r="C2" s="523"/>
      <c r="D2" s="523"/>
      <c r="E2" s="523"/>
      <c r="F2" s="520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30"/>
      <c r="AD2" s="30"/>
      <c r="AE2" s="907"/>
      <c r="AF2" s="907"/>
      <c r="AG2" s="30"/>
      <c r="AH2" s="520"/>
      <c r="AI2" s="520"/>
      <c r="AJ2" s="30"/>
      <c r="AK2" s="522"/>
      <c r="AM2" s="30"/>
    </row>
    <row r="3" spans="2:39" s="28" customFormat="1" ht="18" customHeight="1" thickBot="1">
      <c r="B3" s="523"/>
      <c r="C3" s="523"/>
      <c r="D3" s="523"/>
      <c r="E3" s="523"/>
      <c r="F3" s="520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30"/>
      <c r="AD3" s="30"/>
      <c r="AE3" s="30"/>
      <c r="AF3" s="30"/>
      <c r="AG3" s="30"/>
      <c r="AH3" s="520"/>
      <c r="AI3" s="520"/>
      <c r="AJ3" s="30"/>
      <c r="AK3" s="522"/>
      <c r="AM3" s="30"/>
    </row>
    <row r="4" spans="2:39" s="28" customFormat="1" ht="66.75" customHeight="1" outlineLevel="1" thickBot="1">
      <c r="B4" s="524" t="s">
        <v>426</v>
      </c>
      <c r="C4" s="514" t="s">
        <v>472</v>
      </c>
      <c r="D4" s="514"/>
      <c r="E4" s="525"/>
      <c r="F4" s="525" t="s">
        <v>13</v>
      </c>
      <c r="G4" s="526" t="s">
        <v>427</v>
      </c>
      <c r="H4" s="527" t="s">
        <v>428</v>
      </c>
      <c r="I4" s="527" t="s">
        <v>429</v>
      </c>
      <c r="J4" s="527" t="s">
        <v>724</v>
      </c>
      <c r="K4" s="527" t="s">
        <v>124</v>
      </c>
      <c r="L4" s="527" t="s">
        <v>630</v>
      </c>
      <c r="M4" s="527" t="s">
        <v>629</v>
      </c>
      <c r="N4" s="528" t="s">
        <v>430</v>
      </c>
      <c r="O4" s="527" t="s">
        <v>592</v>
      </c>
      <c r="P4" s="527" t="s">
        <v>431</v>
      </c>
      <c r="Q4" s="527" t="s">
        <v>653</v>
      </c>
      <c r="R4" s="527" t="s">
        <v>654</v>
      </c>
      <c r="S4" s="527" t="s">
        <v>432</v>
      </c>
      <c r="T4" s="527" t="s">
        <v>655</v>
      </c>
      <c r="U4" s="527" t="s">
        <v>656</v>
      </c>
      <c r="V4" s="527" t="s">
        <v>657</v>
      </c>
      <c r="W4" s="527" t="s">
        <v>658</v>
      </c>
      <c r="X4" s="527" t="s">
        <v>433</v>
      </c>
      <c r="Y4" s="527" t="s">
        <v>434</v>
      </c>
      <c r="Z4" s="527" t="s">
        <v>743</v>
      </c>
      <c r="AA4" s="529" t="s">
        <v>435</v>
      </c>
      <c r="AB4" s="530" t="s">
        <v>436</v>
      </c>
      <c r="AC4" s="527" t="s">
        <v>437</v>
      </c>
      <c r="AD4" s="527" t="s">
        <v>438</v>
      </c>
      <c r="AE4" s="527" t="s">
        <v>764</v>
      </c>
      <c r="AF4" s="527" t="s">
        <v>765</v>
      </c>
      <c r="AG4" s="527" t="s">
        <v>643</v>
      </c>
      <c r="AH4" s="527" t="s">
        <v>439</v>
      </c>
      <c r="AI4" s="527" t="s">
        <v>440</v>
      </c>
      <c r="AJ4" s="527" t="s">
        <v>441</v>
      </c>
      <c r="AK4" s="528" t="s">
        <v>622</v>
      </c>
      <c r="AL4" s="531" t="s">
        <v>623</v>
      </c>
      <c r="AM4" s="532" t="s">
        <v>442</v>
      </c>
    </row>
    <row r="5" spans="2:39" s="28" customFormat="1" ht="57.75" customHeight="1" outlineLevel="1" thickBot="1">
      <c r="B5" s="533" t="s">
        <v>426</v>
      </c>
      <c r="C5" s="515"/>
      <c r="D5" s="515" t="s">
        <v>471</v>
      </c>
      <c r="E5" s="534"/>
      <c r="F5" s="534" t="s">
        <v>443</v>
      </c>
      <c r="G5" s="535" t="s">
        <v>444</v>
      </c>
      <c r="H5" s="536" t="s">
        <v>445</v>
      </c>
      <c r="I5" s="536" t="s">
        <v>446</v>
      </c>
      <c r="J5" s="536" t="s">
        <v>723</v>
      </c>
      <c r="K5" s="536" t="s">
        <v>447</v>
      </c>
      <c r="L5" s="536" t="s">
        <v>448</v>
      </c>
      <c r="M5" s="536" t="s">
        <v>633</v>
      </c>
      <c r="N5" s="537" t="s">
        <v>449</v>
      </c>
      <c r="O5" s="536" t="s">
        <v>450</v>
      </c>
      <c r="P5" s="536" t="s">
        <v>451</v>
      </c>
      <c r="Q5" s="536" t="s">
        <v>661</v>
      </c>
      <c r="R5" s="536" t="s">
        <v>662</v>
      </c>
      <c r="S5" s="536" t="s">
        <v>452</v>
      </c>
      <c r="T5" s="536" t="s">
        <v>663</v>
      </c>
      <c r="U5" s="536" t="s">
        <v>664</v>
      </c>
      <c r="V5" s="536" t="s">
        <v>665</v>
      </c>
      <c r="W5" s="536" t="s">
        <v>666</v>
      </c>
      <c r="X5" s="536" t="s">
        <v>453</v>
      </c>
      <c r="Y5" s="536" t="s">
        <v>454</v>
      </c>
      <c r="Z5" s="536" t="s">
        <v>587</v>
      </c>
      <c r="AA5" s="538" t="s">
        <v>455</v>
      </c>
      <c r="AB5" s="539" t="s">
        <v>456</v>
      </c>
      <c r="AC5" s="536" t="s">
        <v>457</v>
      </c>
      <c r="AD5" s="536" t="s">
        <v>458</v>
      </c>
      <c r="AE5" s="536" t="s">
        <v>769</v>
      </c>
      <c r="AF5" s="536" t="s">
        <v>767</v>
      </c>
      <c r="AG5" s="536" t="s">
        <v>766</v>
      </c>
      <c r="AH5" s="536" t="s">
        <v>459</v>
      </c>
      <c r="AI5" s="536" t="s">
        <v>460</v>
      </c>
      <c r="AJ5" s="536" t="s">
        <v>461</v>
      </c>
      <c r="AK5" s="537" t="s">
        <v>462</v>
      </c>
      <c r="AL5" s="540" t="s">
        <v>624</v>
      </c>
      <c r="AM5" s="541" t="s">
        <v>463</v>
      </c>
    </row>
    <row r="6" spans="2:39" ht="49.5" customHeight="1" thickBot="1">
      <c r="B6" s="542" t="s">
        <v>360</v>
      </c>
      <c r="C6" s="543"/>
      <c r="D6" s="544"/>
      <c r="E6" s="545" t="s">
        <v>473</v>
      </c>
      <c r="F6" s="546" t="s">
        <v>30</v>
      </c>
      <c r="G6" s="547" t="s">
        <v>31</v>
      </c>
      <c r="H6" s="548" t="s">
        <v>464</v>
      </c>
      <c r="I6" s="548" t="s">
        <v>465</v>
      </c>
      <c r="J6" s="548" t="s">
        <v>722</v>
      </c>
      <c r="K6" s="548" t="s">
        <v>466</v>
      </c>
      <c r="L6" s="548" t="s">
        <v>467</v>
      </c>
      <c r="M6" s="548" t="s">
        <v>138</v>
      </c>
      <c r="N6" s="549" t="s">
        <v>33</v>
      </c>
      <c r="O6" s="548" t="s">
        <v>753</v>
      </c>
      <c r="P6" s="548" t="s">
        <v>468</v>
      </c>
      <c r="Q6" s="548" t="s">
        <v>668</v>
      </c>
      <c r="R6" s="548" t="s">
        <v>669</v>
      </c>
      <c r="S6" s="548" t="s">
        <v>469</v>
      </c>
      <c r="T6" s="548" t="s">
        <v>670</v>
      </c>
      <c r="U6" s="548" t="s">
        <v>351</v>
      </c>
      <c r="V6" s="548" t="s">
        <v>671</v>
      </c>
      <c r="W6" s="548" t="s">
        <v>353</v>
      </c>
      <c r="X6" s="548" t="s">
        <v>470</v>
      </c>
      <c r="Y6" s="548" t="s">
        <v>236</v>
      </c>
      <c r="Z6" s="548" t="s">
        <v>752</v>
      </c>
      <c r="AA6" s="550" t="s">
        <v>148</v>
      </c>
      <c r="AB6" s="547" t="s">
        <v>309</v>
      </c>
      <c r="AC6" s="548" t="s">
        <v>81</v>
      </c>
      <c r="AD6" s="548" t="s">
        <v>45</v>
      </c>
      <c r="AE6" s="548" t="s">
        <v>183</v>
      </c>
      <c r="AF6" s="548" t="s">
        <v>768</v>
      </c>
      <c r="AG6" s="548" t="s">
        <v>224</v>
      </c>
      <c r="AH6" s="548" t="s">
        <v>644</v>
      </c>
      <c r="AI6" s="548" t="s">
        <v>645</v>
      </c>
      <c r="AJ6" s="548" t="s">
        <v>142</v>
      </c>
      <c r="AK6" s="549" t="s">
        <v>32</v>
      </c>
      <c r="AL6" s="550" t="s">
        <v>46</v>
      </c>
      <c r="AM6" s="551" t="s">
        <v>47</v>
      </c>
    </row>
    <row r="7" spans="2:39" ht="13.5" outlineLevel="1">
      <c r="B7" s="552">
        <v>1.1000000000000001</v>
      </c>
      <c r="C7" s="553" t="s">
        <v>475</v>
      </c>
      <c r="D7" s="554" t="s">
        <v>476</v>
      </c>
      <c r="E7" s="555" t="s">
        <v>34</v>
      </c>
      <c r="F7" s="556">
        <f t="shared" ref="F7:F38" si="0">G7+AK7+AA7+N7+AB7+AL7+AM7</f>
        <v>44329.139305999997</v>
      </c>
      <c r="G7" s="557">
        <f>SUM(H7:M7)</f>
        <v>31.671695999999997</v>
      </c>
      <c r="H7" s="558">
        <f>'Մուտք 4'!I55*Ջերմարարություն!$D$21</f>
        <v>0.46799999999999997</v>
      </c>
      <c r="I7" s="558">
        <f>'Մուտք 4'!E55*Ջերմարարություն!$D$15</f>
        <v>0</v>
      </c>
      <c r="J7" s="558">
        <f>'Մուտք 4'!D55*Ջերմարարություն!$D$13</f>
        <v>0</v>
      </c>
      <c r="K7" s="558">
        <f>'Մուտք 4'!F55*Ջերմարարություն!$D$16</f>
        <v>31.203695999999997</v>
      </c>
      <c r="L7" s="558">
        <f>'Մուտք 4'!G55*Ջերմարարություն!D$17</f>
        <v>0</v>
      </c>
      <c r="M7" s="558">
        <f>'Մուտք 4'!H55*Ջերմարարություն!$D$20</f>
        <v>0</v>
      </c>
      <c r="N7" s="559">
        <f>SUM(O7:Z7)</f>
        <v>0</v>
      </c>
      <c r="O7" s="558">
        <f>'Մուտք 3'!D207*Ջերմարարություն!$D$30</f>
        <v>0</v>
      </c>
      <c r="P7" s="558">
        <f>'Մուտք 3'!F207*Ջերմարարություն!$D$31</f>
        <v>0</v>
      </c>
      <c r="Q7" s="558">
        <f>'Մուտք 3'!G207*Ջերմարարություն!$D$31</f>
        <v>0</v>
      </c>
      <c r="R7" s="558">
        <f>'Մուտք 3'!H207*Ջերմարարություն!$D$31</f>
        <v>0</v>
      </c>
      <c r="S7" s="558">
        <f>'Մուտք 3'!J207*Ջերմարարություն!$D$32</f>
        <v>0</v>
      </c>
      <c r="T7" s="558">
        <f>'Մուտք 3'!K207*Ջերմարարություն!$D$32</f>
        <v>0</v>
      </c>
      <c r="U7" s="558">
        <f>'Մուտք 3'!L207*Ջերմարարություն!$D$32</f>
        <v>0</v>
      </c>
      <c r="V7" s="558">
        <f>'Մուտք 3'!M207*Ջերմարարություն!$D$32</f>
        <v>0</v>
      </c>
      <c r="W7" s="558">
        <f>'Մուտք 3'!N207*Ջերմարարություն!$D$35</f>
        <v>0</v>
      </c>
      <c r="X7" s="558">
        <f>'Մուտք 3'!P207*Ջերմարարություն!$D$32</f>
        <v>0</v>
      </c>
      <c r="Y7" s="558">
        <f>'Մուտք 3'!Q207*Ջերմարարություն!$D$32</f>
        <v>0</v>
      </c>
      <c r="Z7" s="558">
        <f>'Մուտք 3'!R207*Ջերմարարություն!$D$32</f>
        <v>0</v>
      </c>
      <c r="AA7" s="560">
        <f>'Մուտք 2'!F77*Ջերմարարություն!$D$9</f>
        <v>0</v>
      </c>
      <c r="AB7" s="561">
        <f>SUM(AC7:AJ7)</f>
        <v>14413.272329999998</v>
      </c>
      <c r="AC7" s="558">
        <f>'Մուտք 6'!D28*Ջերմարարություն!$D$4</f>
        <v>8465.0400000000009</v>
      </c>
      <c r="AD7" s="558">
        <f>'Մուտք 6'!E28*Ջերմարարություն!$D$4</f>
        <v>6.48</v>
      </c>
      <c r="AE7" s="558">
        <f>'Մուտք 6'!G28*Ջերմարարություն!$D$4</f>
        <v>3.456</v>
      </c>
      <c r="AF7" s="558">
        <f>+'Մուտք 6'!H28</f>
        <v>92.88000000000001</v>
      </c>
      <c r="AG7" s="558">
        <f>'Մուտք 5'!D73*Ջերմարարություն!$D$23</f>
        <v>3534.6963299999998</v>
      </c>
      <c r="AH7" s="558">
        <f>'Մուտք 5'!E73*Ջերմարարություն!$D$24+'Մուտք 5'!F73*Ջերմարարություն!$D$25</f>
        <v>0</v>
      </c>
      <c r="AI7" s="558">
        <f>'Մուտք 5'!H73*Ջերմարարություն!$D$26+'Մուտք 5'!G73*Ջերմարարություն!$D$27</f>
        <v>2310.7199999999998</v>
      </c>
      <c r="AJ7" s="558">
        <f>'Մուտք 6'!F28*Ջերմարարություն!$D$4</f>
        <v>0</v>
      </c>
      <c r="AK7" s="559">
        <f>'Մուտք 1'!F123</f>
        <v>29884.19528</v>
      </c>
      <c r="AL7" s="560"/>
      <c r="AM7" s="562">
        <f>'Մուտք 1'!F142*Ջերմարարություն!$D$4</f>
        <v>0</v>
      </c>
    </row>
    <row r="8" spans="2:39" ht="13.5" outlineLevel="1">
      <c r="B8" s="552">
        <v>1.2</v>
      </c>
      <c r="C8" s="553" t="s">
        <v>477</v>
      </c>
      <c r="D8" s="554" t="s">
        <v>478</v>
      </c>
      <c r="E8" s="555" t="s">
        <v>35</v>
      </c>
      <c r="F8" s="556">
        <f t="shared" si="0"/>
        <v>92513.690597800014</v>
      </c>
      <c r="G8" s="557">
        <f>SUM(H8:M8)</f>
        <v>52.910193999999997</v>
      </c>
      <c r="H8" s="558">
        <f>'Մուտք 4'!I56*Ջերմարարություն!$D$21</f>
        <v>0</v>
      </c>
      <c r="I8" s="558">
        <f>'Մուտք 4'!E56*Ջերմարարություն!$D$15</f>
        <v>28.270499999999998</v>
      </c>
      <c r="J8" s="558">
        <f>'Մուտք 4'!D56*Ջերմարարություն!$D$13</f>
        <v>23.669549999999997</v>
      </c>
      <c r="K8" s="558">
        <f>'Մուտք 4'!F56*Ջերմարարություն!$D$16</f>
        <v>0.97014400000000001</v>
      </c>
      <c r="L8" s="558">
        <f>'Մուտք 4'!G56*Ջերմարարություն!D$17</f>
        <v>0</v>
      </c>
      <c r="M8" s="558">
        <f>'Մուտք 4'!H56*Ջերմարարություն!$D$20</f>
        <v>0</v>
      </c>
      <c r="N8" s="559">
        <f>SUM(O8:Z8)</f>
        <v>13861.8222162</v>
      </c>
      <c r="O8" s="558">
        <f>'Մուտք 3'!D208*Ջերմարարություն!$D$30</f>
        <v>47.384599999999992</v>
      </c>
      <c r="P8" s="558">
        <f>'Մուտք 3'!F208*Ջերմարարություն!$D$31</f>
        <v>6142.284090000001</v>
      </c>
      <c r="Q8" s="558">
        <f>'Մուտք 3'!G208*Ջերմարարություն!$D$31</f>
        <v>1.94028</v>
      </c>
      <c r="R8" s="558">
        <f>'Մուտք 3'!H208*Ջերմարարություն!$D$31</f>
        <v>3.6708000000000003</v>
      </c>
      <c r="S8" s="558">
        <f>'Մուտք 3'!J208*Ջերմարարություն!$D$32</f>
        <v>1874.8515599999998</v>
      </c>
      <c r="T8" s="558">
        <f>'Մուտք 3'!K208*Ջերմարարություն!$D$32</f>
        <v>317.21663999999998</v>
      </c>
      <c r="U8" s="558">
        <f>'Մուտք 3'!L208*Ջերմարարություն!$D$32</f>
        <v>5078.4737999999998</v>
      </c>
      <c r="V8" s="558">
        <f>'Մուտք 3'!M208*Ջերմարարություն!$D$32</f>
        <v>12.089880000000001</v>
      </c>
      <c r="W8" s="558">
        <f>'Մուտք 3'!N208*Ջերմարարություն!$D$35</f>
        <v>260.32</v>
      </c>
      <c r="X8" s="558">
        <f>'Մուտք 3'!P208*Ջերմարարություն!$D$32</f>
        <v>4.6860000000000006E-2</v>
      </c>
      <c r="Y8" s="558">
        <f>'Մուտք 3'!Q208*Ջերմարարություն!$D$32</f>
        <v>0.9281261999999999</v>
      </c>
      <c r="Z8" s="558">
        <f>'Մուտք 3'!R208*Ջերմարարություն!$D$32</f>
        <v>122.61558000000001</v>
      </c>
      <c r="AA8" s="560">
        <f>'Մուտք 2'!F78*Ջերմարարություն!$D$9</f>
        <v>77345.188000000009</v>
      </c>
      <c r="AB8" s="561">
        <f t="shared" ref="AB8:AB11" si="1">SUM(AC8:AJ8)</f>
        <v>263.51458760000003</v>
      </c>
      <c r="AC8" s="558">
        <f>'Մուտք 6'!D29*Ջերմարարություն!$D$4</f>
        <v>0</v>
      </c>
      <c r="AD8" s="558">
        <f>'Մուտք 6'!E29*Ջերմարարություն!$D$4</f>
        <v>0</v>
      </c>
      <c r="AE8" s="558">
        <f>'Մուտք 6'!G29*Ջերմարարություն!$D$4</f>
        <v>0</v>
      </c>
      <c r="AF8" s="558">
        <f>+'Մուտք 6'!H29</f>
        <v>0</v>
      </c>
      <c r="AG8" s="558">
        <f>'Մուտք 5'!D74*Ջերմարարություն!$D$23</f>
        <v>1.08142</v>
      </c>
      <c r="AH8" s="558">
        <f>'Մուտք 5'!E74*Ջերմարարություն!$D$24+'Մուտք 5'!F74*Ջերմարարություն!$D$25</f>
        <v>253.18162000000004</v>
      </c>
      <c r="AI8" s="558">
        <f>'Մուտք 5'!H74*Ջերմարարություն!$D$26+'Մուտք 5'!G74*Ջերմարարություն!$D$27</f>
        <v>9.2515476000000003</v>
      </c>
      <c r="AJ8" s="558">
        <f>'Մուտք 6'!F29*Ջերմարարություն!$D$4</f>
        <v>0</v>
      </c>
      <c r="AK8" s="559"/>
      <c r="AL8" s="560"/>
      <c r="AM8" s="562">
        <f>'Մուտք 1'!F143*Ջերմարարություն!$D$4</f>
        <v>990.25560000000007</v>
      </c>
    </row>
    <row r="9" spans="2:39" ht="19.5" customHeight="1" outlineLevel="1">
      <c r="B9" s="552">
        <v>1.3</v>
      </c>
      <c r="C9" s="553" t="s">
        <v>483</v>
      </c>
      <c r="D9" s="554" t="s">
        <v>484</v>
      </c>
      <c r="E9" s="555" t="s">
        <v>474</v>
      </c>
      <c r="F9" s="556">
        <f t="shared" si="0"/>
        <v>1876.7918399999999</v>
      </c>
      <c r="G9" s="557">
        <f t="shared" ref="G9:G11" si="2">SUM(H9:M9)</f>
        <v>0</v>
      </c>
      <c r="H9" s="558">
        <f>'Մուտք 4'!I57*Ջերմարարություն!$D$21</f>
        <v>0</v>
      </c>
      <c r="I9" s="558">
        <f>'Մուտք 4'!E57*Ջերմարարություն!$D$15</f>
        <v>0</v>
      </c>
      <c r="J9" s="558">
        <f>'Մուտք 4'!D57*Ջերմարարություն!$D$13</f>
        <v>0</v>
      </c>
      <c r="K9" s="558">
        <f>'Մուտք 4'!F57*Ջերմարարություն!$D$16</f>
        <v>0</v>
      </c>
      <c r="L9" s="558">
        <f>'Մուտք 4'!G57*Ջերմարարություն!D$17</f>
        <v>0</v>
      </c>
      <c r="M9" s="558">
        <f>'Մուտք 4'!H57*Ջերմարարություն!$D$20</f>
        <v>0</v>
      </c>
      <c r="N9" s="559">
        <f>SUM(O9:Z9)</f>
        <v>1876.7918399999999</v>
      </c>
      <c r="O9" s="558">
        <f>'Մուտք 3'!D209*Ջերմարարություն!$D$30</f>
        <v>0</v>
      </c>
      <c r="P9" s="558">
        <f>'Մուտք 3'!F209*Ջերմարարություն!$D$31</f>
        <v>0</v>
      </c>
      <c r="Q9" s="558">
        <f>'Մուտք 3'!G209*Ջերմարարություն!$D$31</f>
        <v>1.94028</v>
      </c>
      <c r="R9" s="558">
        <f>'Մուտք 3'!H209*Ջերմարարություն!$D$31</f>
        <v>0</v>
      </c>
      <c r="S9" s="558">
        <f>'Մուտք 3'!J209*Ջերմարարություն!$D$32</f>
        <v>1874.8515599999998</v>
      </c>
      <c r="T9" s="558">
        <f>'Մուտք 3'!K209*Ջերմարարություն!$D$32</f>
        <v>0</v>
      </c>
      <c r="U9" s="558">
        <f>'Մուտք 3'!L209*Ջերմարարություն!$D$32</f>
        <v>0</v>
      </c>
      <c r="V9" s="558">
        <f>'Մուտք 3'!M209*Ջերմարարություն!$D$32</f>
        <v>0</v>
      </c>
      <c r="W9" s="558">
        <f>'Մուտք 3'!N209*Ջերմարարություն!$D$35</f>
        <v>0</v>
      </c>
      <c r="X9" s="558">
        <f>'Մուտք 3'!P209*Ջերմարարություն!$D$32</f>
        <v>0</v>
      </c>
      <c r="Y9" s="558">
        <f>'Մուտք 3'!Q209*Ջերմարարություն!$D$32</f>
        <v>0</v>
      </c>
      <c r="Z9" s="558">
        <f>'Մուտք 3'!R209*Ջերմարարություն!$D$32</f>
        <v>0</v>
      </c>
      <c r="AA9" s="560">
        <f>'Մուտք 2'!F79*Ջերմարարություն!$D$9</f>
        <v>0</v>
      </c>
      <c r="AB9" s="561">
        <f t="shared" si="1"/>
        <v>0</v>
      </c>
      <c r="AC9" s="558">
        <f>'Մուտք 6'!D30*Ջերմարարություն!$D$4</f>
        <v>0</v>
      </c>
      <c r="AD9" s="558">
        <f>'Մուտք 6'!E30*Ջերմարարություն!$D$4</f>
        <v>0</v>
      </c>
      <c r="AE9" s="558">
        <f>'Մուտք 6'!G30*Ջերմարարություն!$D$4</f>
        <v>0</v>
      </c>
      <c r="AF9" s="558">
        <f>+'Մուտք 6'!H30</f>
        <v>0</v>
      </c>
      <c r="AG9" s="558">
        <f>'Մուտք 5'!D75*Ջերմարարություն!$D$23</f>
        <v>0</v>
      </c>
      <c r="AH9" s="558">
        <f>'Մուտք 5'!E75*Ջերմարարություն!$D$24+'Մուտք 5'!F75*Ջերմարարություն!$D$25</f>
        <v>0</v>
      </c>
      <c r="AI9" s="558">
        <f>'Մուտք 5'!H75*Ջերմարարություն!$D$26+'Մուտք 5'!G75*Ջերմարարություն!$D$27</f>
        <v>0</v>
      </c>
      <c r="AJ9" s="558">
        <f>'Մուտք 6'!F30*Ջերմարարություն!$D$4</f>
        <v>0</v>
      </c>
      <c r="AK9" s="559"/>
      <c r="AL9" s="560"/>
      <c r="AM9" s="562">
        <f>'Մուտք 1'!F144*Ջերմարարություն!$D$4</f>
        <v>0</v>
      </c>
    </row>
    <row r="10" spans="2:39" ht="13.5" outlineLevel="1">
      <c r="B10" s="552">
        <v>1.4</v>
      </c>
      <c r="C10" s="553" t="s">
        <v>479</v>
      </c>
      <c r="D10" s="554" t="s">
        <v>480</v>
      </c>
      <c r="E10" s="555" t="s">
        <v>36</v>
      </c>
      <c r="F10" s="556">
        <f t="shared" si="0"/>
        <v>5120.2464655922267</v>
      </c>
      <c r="G10" s="557">
        <f t="shared" si="2"/>
        <v>31.203695999999997</v>
      </c>
      <c r="H10" s="558">
        <f>'Մուտք 4'!I58*Ջերմարարություն!$D$21</f>
        <v>0</v>
      </c>
      <c r="I10" s="558">
        <f>'Մուտք 4'!E58*Ջերմարարություն!$D$15</f>
        <v>0</v>
      </c>
      <c r="J10" s="558">
        <f>'Մուտք 4'!D58*Ջերմարարություն!$D$13</f>
        <v>0</v>
      </c>
      <c r="K10" s="558">
        <f>'Մուտք 4'!F58*Ջերմարարություն!$D$16</f>
        <v>31.203695999999997</v>
      </c>
      <c r="L10" s="558">
        <f>'Մուտք 4'!G58*Ջերմարարություն!D$17</f>
        <v>0</v>
      </c>
      <c r="M10" s="558">
        <f>'Մուտք 4'!H58*Ջերմարարություն!$D$20</f>
        <v>0</v>
      </c>
      <c r="N10" s="559">
        <f>SUM(O10:Z10)</f>
        <v>8.2439999999999996E-3</v>
      </c>
      <c r="O10" s="558">
        <f>'Մուտք 3'!D210*Ջերմարարություն!$D$30</f>
        <v>0</v>
      </c>
      <c r="P10" s="558">
        <f>'Մուտք 3'!F210*Ջերմարարություն!$D$31</f>
        <v>0</v>
      </c>
      <c r="Q10" s="558">
        <f>'Մուտք 3'!G210*Ջերմարարություն!$D$31</f>
        <v>0</v>
      </c>
      <c r="R10" s="558">
        <f>'Մուտք 3'!H210*Ջերմարարություն!$D$31</f>
        <v>0</v>
      </c>
      <c r="S10" s="558">
        <f>'Մուտք 3'!J210*Ջերմարարություն!$D$32</f>
        <v>0</v>
      </c>
      <c r="T10" s="558">
        <f>'Մուտք 3'!K210*Ջերմարարություն!$D$32</f>
        <v>0</v>
      </c>
      <c r="U10" s="558">
        <f>'Մուտք 3'!L210*Ջերմարարություն!$D$32</f>
        <v>0</v>
      </c>
      <c r="V10" s="558">
        <f>'Մուտք 3'!M210*Ջերմարարություն!$D$32</f>
        <v>0</v>
      </c>
      <c r="W10" s="558">
        <f>'Մուտք 3'!N210*Ջերմարարություն!$D$35</f>
        <v>8.2439999999999996E-3</v>
      </c>
      <c r="X10" s="558">
        <f>'Մուտք 3'!P210*Ջերմարարություն!$D$32</f>
        <v>0</v>
      </c>
      <c r="Y10" s="558">
        <f>'Մուտք 3'!Q210*Ջերմարարություն!$D$32</f>
        <v>0</v>
      </c>
      <c r="Z10" s="558">
        <f>'Մուտք 3'!R210*Ջերմարարություն!$D$32</f>
        <v>0</v>
      </c>
      <c r="AA10" s="560">
        <f>'Մուտք 2'!F80*Ջերմարարություն!$D$9</f>
        <v>665.07648559222628</v>
      </c>
      <c r="AB10" s="561">
        <f t="shared" si="1"/>
        <v>0.37884000000000001</v>
      </c>
      <c r="AC10" s="558">
        <f>'Մուտք 6'!D31*Ջերմարարություն!$D$4</f>
        <v>0</v>
      </c>
      <c r="AD10" s="558">
        <f>'Մուտք 6'!E31*Ջերմարարություն!$D$4</f>
        <v>0</v>
      </c>
      <c r="AE10" s="558">
        <f>'Մուտք 6'!G31*Ջերմարարություն!$D$4</f>
        <v>0</v>
      </c>
      <c r="AF10" s="558">
        <f>+'Մուտք 6'!H31</f>
        <v>0</v>
      </c>
      <c r="AG10" s="558">
        <f>'Մուտք 5'!D76*Ջերմարարություն!$D$23</f>
        <v>0</v>
      </c>
      <c r="AH10" s="558">
        <f>'Մուտք 5'!E76*Ջերմարարություն!$D$24+'Մուտք 5'!F76*Ջերմարարություն!$D$25</f>
        <v>0.37884000000000001</v>
      </c>
      <c r="AI10" s="558">
        <f>'Մուտք 5'!H76*Ջերմարարություն!$D$26+'Մուտք 5'!G76*Ջերմարարություն!$D$27</f>
        <v>0</v>
      </c>
      <c r="AJ10" s="558">
        <f>'Մուտք 6'!F31*Ջերմարարություն!$D$4</f>
        <v>0</v>
      </c>
      <c r="AK10" s="559"/>
      <c r="AL10" s="560"/>
      <c r="AM10" s="562">
        <f>'Մուտք 1'!F145*Ջերմարարություն!$D$4</f>
        <v>4423.5792000000001</v>
      </c>
    </row>
    <row r="11" spans="2:39" ht="14.25" outlineLevel="1" thickBot="1">
      <c r="B11" s="552">
        <v>1.5</v>
      </c>
      <c r="C11" s="553" t="s">
        <v>481</v>
      </c>
      <c r="D11" s="554" t="s">
        <v>482</v>
      </c>
      <c r="E11" s="555" t="s">
        <v>185</v>
      </c>
      <c r="F11" s="556">
        <f t="shared" si="0"/>
        <v>690.30683775281909</v>
      </c>
      <c r="G11" s="557">
        <f t="shared" si="2"/>
        <v>0</v>
      </c>
      <c r="H11" s="558">
        <f>'Մուտք 4'!I59*Ջերմարարություն!$D$21</f>
        <v>0</v>
      </c>
      <c r="I11" s="558">
        <f>'Մուտք 4'!E59*Ջերմարարություն!$D$15</f>
        <v>0</v>
      </c>
      <c r="J11" s="558">
        <f>'Մուտք 4'!D59*Ջերմարարություն!$D$13</f>
        <v>0</v>
      </c>
      <c r="K11" s="558">
        <f>'Մուտք 4'!F59*Ջերմարարություն!$D$16</f>
        <v>0</v>
      </c>
      <c r="L11" s="558">
        <f>'Մուտք 4'!G59*Ջերմարարություն!D$17</f>
        <v>0</v>
      </c>
      <c r="M11" s="558">
        <f>'Մուտք 4'!H59*Ջերմարարություն!$D$20</f>
        <v>0</v>
      </c>
      <c r="N11" s="559">
        <f>SUM(O11:Z11)</f>
        <v>624.49883219999992</v>
      </c>
      <c r="O11" s="558">
        <f>'Մուտք 3'!D211*Ջերմարարություն!$D$30</f>
        <v>0</v>
      </c>
      <c r="P11" s="558">
        <f>'Մուտք 3'!F211*Ջերմարարություն!$D$31</f>
        <v>0</v>
      </c>
      <c r="Q11" s="558">
        <f>'Մուտք 3'!G211*Ջերմարարություն!$D$31</f>
        <v>0</v>
      </c>
      <c r="R11" s="558">
        <f>'Մուտք 3'!H211*Ջերմարարություն!$D$31</f>
        <v>0</v>
      </c>
      <c r="S11" s="558">
        <f>'Մուտք 3'!J211*Ջերմարարություն!$D$32</f>
        <v>0</v>
      </c>
      <c r="T11" s="558">
        <f>'Մուտք 3'!K211*Ջերմարարություն!$D$32</f>
        <v>0</v>
      </c>
      <c r="U11" s="558">
        <f>'Մուտք 3'!L211*Ջերմարարություն!$D$32</f>
        <v>0</v>
      </c>
      <c r="V11" s="558">
        <f>'Մուտք 3'!M211*Ջերմարարություն!$D$32</f>
        <v>0</v>
      </c>
      <c r="W11" s="558">
        <f>'Մուտք 3'!N211*Ջերմարարություն!$D$35</f>
        <v>0</v>
      </c>
      <c r="X11" s="558">
        <f>'Մուտք 3'!P211*Ջերմարարություն!$D$32</f>
        <v>0</v>
      </c>
      <c r="Y11" s="558">
        <f>'Մուտք 3'!Q211*Ջերմարարություն!$D$32</f>
        <v>624.49883219999992</v>
      </c>
      <c r="Z11" s="558">
        <f>'Մուտք 3'!R211*Ջերմարարություն!$D$32</f>
        <v>0</v>
      </c>
      <c r="AA11" s="560">
        <f>'Մուտք 2'!F81*Ջերմարարություն!$D$9</f>
        <v>65.808005552819168</v>
      </c>
      <c r="AB11" s="561">
        <f t="shared" si="1"/>
        <v>0</v>
      </c>
      <c r="AC11" s="558">
        <f>'Մուտք 6'!D32*Ջերմարարություն!$D$4</f>
        <v>0</v>
      </c>
      <c r="AD11" s="558">
        <f>'Մուտք 6'!E32*Ջերմարարություն!$D$4</f>
        <v>0</v>
      </c>
      <c r="AE11" s="558">
        <f>'Մուտք 6'!G32*Ջերմարարություն!$D$4</f>
        <v>0</v>
      </c>
      <c r="AF11" s="558">
        <f>+'Մուտք 6'!H32</f>
        <v>0</v>
      </c>
      <c r="AG11" s="558">
        <f>'Մուտք 5'!D77*Ջերմարարություն!$D$23</f>
        <v>0</v>
      </c>
      <c r="AH11" s="558">
        <f>'Մուտք 5'!E77*Ջերմարարություն!$D$24+'Մուտք 5'!F77*Ջերմարարություն!$D$25</f>
        <v>0</v>
      </c>
      <c r="AI11" s="558">
        <f>'Մուտք 5'!H77*Ջերմարարություն!$D$26+'Մուտք 5'!G77*Ջերմարարություն!$D$27</f>
        <v>0</v>
      </c>
      <c r="AJ11" s="558">
        <f>'Մուտք 6'!F32*Ջերմարարություն!$D$4</f>
        <v>0</v>
      </c>
      <c r="AK11" s="559"/>
      <c r="AL11" s="560"/>
      <c r="AM11" s="562">
        <f>'Մուտք 1'!F146*Ջերմարարություն!$D$4</f>
        <v>0</v>
      </c>
    </row>
    <row r="12" spans="2:39" thickBot="1">
      <c r="B12" s="590">
        <v>1</v>
      </c>
      <c r="C12" s="885" t="s">
        <v>485</v>
      </c>
      <c r="D12" s="591" t="s">
        <v>486</v>
      </c>
      <c r="E12" s="593" t="s">
        <v>136</v>
      </c>
      <c r="F12" s="887">
        <f t="shared" si="0"/>
        <v>130536.09843596059</v>
      </c>
      <c r="G12" s="886">
        <f>G7+G8-G10+G11-G9</f>
        <v>53.378193999999993</v>
      </c>
      <c r="H12" s="886">
        <f t="shared" ref="H12:AL12" si="3">H7+H8-H10+H11-H9</f>
        <v>0.46799999999999997</v>
      </c>
      <c r="I12" s="886">
        <f t="shared" si="3"/>
        <v>28.270499999999998</v>
      </c>
      <c r="J12" s="886">
        <f t="shared" si="3"/>
        <v>23.669549999999997</v>
      </c>
      <c r="K12" s="886">
        <f t="shared" si="3"/>
        <v>0.97014400000000123</v>
      </c>
      <c r="L12" s="886">
        <f t="shared" si="3"/>
        <v>0</v>
      </c>
      <c r="M12" s="886">
        <f t="shared" si="3"/>
        <v>0</v>
      </c>
      <c r="N12" s="886">
        <f t="shared" si="3"/>
        <v>12609.520964400001</v>
      </c>
      <c r="O12" s="886">
        <f t="shared" si="3"/>
        <v>47.384599999999992</v>
      </c>
      <c r="P12" s="886">
        <f t="shared" si="3"/>
        <v>6142.284090000001</v>
      </c>
      <c r="Q12" s="886">
        <f t="shared" si="3"/>
        <v>0</v>
      </c>
      <c r="R12" s="886">
        <f t="shared" si="3"/>
        <v>3.6708000000000003</v>
      </c>
      <c r="S12" s="886">
        <f t="shared" si="3"/>
        <v>0</v>
      </c>
      <c r="T12" s="886">
        <f t="shared" si="3"/>
        <v>317.21663999999998</v>
      </c>
      <c r="U12" s="886">
        <f t="shared" si="3"/>
        <v>5078.4737999999998</v>
      </c>
      <c r="V12" s="886">
        <f t="shared" si="3"/>
        <v>12.089880000000001</v>
      </c>
      <c r="W12" s="886">
        <f t="shared" si="3"/>
        <v>260.311756</v>
      </c>
      <c r="X12" s="886">
        <f t="shared" si="3"/>
        <v>4.6860000000000006E-2</v>
      </c>
      <c r="Y12" s="886">
        <f t="shared" si="3"/>
        <v>625.42695839999988</v>
      </c>
      <c r="Z12" s="886">
        <f t="shared" si="3"/>
        <v>122.61558000000001</v>
      </c>
      <c r="AA12" s="886">
        <f t="shared" si="3"/>
        <v>76745.919519960604</v>
      </c>
      <c r="AB12" s="712">
        <f>AB7+AB8-AB10+AB11-AB9</f>
        <v>14676.408077599999</v>
      </c>
      <c r="AC12" s="712">
        <f t="shared" si="3"/>
        <v>8465.0400000000009</v>
      </c>
      <c r="AD12" s="712">
        <f t="shared" si="3"/>
        <v>6.48</v>
      </c>
      <c r="AE12" s="712">
        <f t="shared" si="3"/>
        <v>3.456</v>
      </c>
      <c r="AF12" s="712">
        <f t="shared" si="3"/>
        <v>92.88000000000001</v>
      </c>
      <c r="AG12" s="712">
        <f t="shared" si="3"/>
        <v>3535.7777499999997</v>
      </c>
      <c r="AH12" s="712">
        <f t="shared" si="3"/>
        <v>252.80278000000004</v>
      </c>
      <c r="AI12" s="712">
        <f t="shared" si="3"/>
        <v>2319.9715475999997</v>
      </c>
      <c r="AJ12" s="712">
        <f t="shared" si="3"/>
        <v>0</v>
      </c>
      <c r="AK12" s="886">
        <f t="shared" si="3"/>
        <v>29884.19528</v>
      </c>
      <c r="AL12" s="886">
        <f t="shared" si="3"/>
        <v>0</v>
      </c>
      <c r="AM12" s="889">
        <f t="shared" ref="AM12" si="4">AM7+AM8-AM10+AM11-AM9</f>
        <v>-3433.3236000000002</v>
      </c>
    </row>
    <row r="13" spans="2:39" ht="24.75" customHeight="1" thickBot="1">
      <c r="B13" s="877">
        <v>2</v>
      </c>
      <c r="C13" s="878" t="s">
        <v>487</v>
      </c>
      <c r="D13" s="879" t="s">
        <v>488</v>
      </c>
      <c r="E13" s="880" t="s">
        <v>186</v>
      </c>
      <c r="F13" s="881">
        <f>G13+AK13+AA13+N13+AB13+AL13+AM13</f>
        <v>50793.892421183118</v>
      </c>
      <c r="G13" s="882">
        <f>SUM(H13:M13)</f>
        <v>0</v>
      </c>
      <c r="H13" s="883">
        <f>SUM(H14:H17)</f>
        <v>0</v>
      </c>
      <c r="I13" s="883">
        <f t="shared" ref="I13:M13" si="5">SUM(I14:I17)</f>
        <v>0</v>
      </c>
      <c r="J13" s="883">
        <f t="shared" si="5"/>
        <v>0</v>
      </c>
      <c r="K13" s="883">
        <f t="shared" si="5"/>
        <v>0</v>
      </c>
      <c r="L13" s="883">
        <f t="shared" si="5"/>
        <v>0</v>
      </c>
      <c r="M13" s="883">
        <f t="shared" si="5"/>
        <v>0</v>
      </c>
      <c r="N13" s="883">
        <f>SUM(N14:N17)</f>
        <v>0</v>
      </c>
      <c r="O13" s="884">
        <f>SUM(O14:O17)</f>
        <v>0</v>
      </c>
      <c r="P13" s="884">
        <f t="shared" ref="P13:W13" si="6">SUM(P14:P17)</f>
        <v>0</v>
      </c>
      <c r="Q13" s="884">
        <f t="shared" si="6"/>
        <v>0</v>
      </c>
      <c r="R13" s="884">
        <f t="shared" si="6"/>
        <v>0</v>
      </c>
      <c r="S13" s="884">
        <f t="shared" si="6"/>
        <v>0</v>
      </c>
      <c r="T13" s="884">
        <f t="shared" si="6"/>
        <v>0</v>
      </c>
      <c r="U13" s="884">
        <f t="shared" si="6"/>
        <v>0</v>
      </c>
      <c r="V13" s="884">
        <f t="shared" si="6"/>
        <v>0</v>
      </c>
      <c r="W13" s="884">
        <f t="shared" si="6"/>
        <v>0</v>
      </c>
      <c r="X13" s="884">
        <f t="shared" ref="X13" si="7">SUM(X14:X17)</f>
        <v>0</v>
      </c>
      <c r="Y13" s="884">
        <f t="shared" ref="Y13" si="8">SUM(Y14:Y17)</f>
        <v>0</v>
      </c>
      <c r="Z13" s="884">
        <f t="shared" ref="Z13" si="9">SUM(Z14:Z17)</f>
        <v>0</v>
      </c>
      <c r="AA13" s="883">
        <f t="shared" ref="AA13:AM13" si="10">SUM(AA14:AA17)</f>
        <v>20909.697141183118</v>
      </c>
      <c r="AB13" s="572">
        <f>SUM(AC13:AJ13)</f>
        <v>0</v>
      </c>
      <c r="AC13" s="908">
        <f>SUM(AC14:AC17)</f>
        <v>0</v>
      </c>
      <c r="AD13" s="908">
        <f t="shared" si="10"/>
        <v>0</v>
      </c>
      <c r="AE13" s="908">
        <f t="shared" si="10"/>
        <v>0</v>
      </c>
      <c r="AF13" s="908">
        <f t="shared" si="10"/>
        <v>0</v>
      </c>
      <c r="AG13" s="908">
        <f t="shared" si="10"/>
        <v>0</v>
      </c>
      <c r="AH13" s="908">
        <f>SUM(AH14:AH17)</f>
        <v>0</v>
      </c>
      <c r="AI13" s="908">
        <f>SUM(AI14:AI17)</f>
        <v>0</v>
      </c>
      <c r="AJ13" s="908">
        <f t="shared" si="10"/>
        <v>0</v>
      </c>
      <c r="AK13" s="883">
        <f>SUM(AK14:AK17)</f>
        <v>29884.19528</v>
      </c>
      <c r="AL13" s="883">
        <f t="shared" si="10"/>
        <v>0</v>
      </c>
      <c r="AM13" s="910">
        <f t="shared" si="10"/>
        <v>0</v>
      </c>
    </row>
    <row r="14" spans="2:39" ht="13.5" outlineLevel="1">
      <c r="B14" s="552">
        <v>2.1</v>
      </c>
      <c r="C14" s="582" t="s">
        <v>489</v>
      </c>
      <c r="D14" s="583" t="s">
        <v>490</v>
      </c>
      <c r="E14" s="584" t="s">
        <v>188</v>
      </c>
      <c r="F14" s="585">
        <f t="shared" si="0"/>
        <v>29884.19528</v>
      </c>
      <c r="G14" s="586">
        <f>SUM(H14:M14)</f>
        <v>0</v>
      </c>
      <c r="H14" s="587">
        <f>'Մուտք 4'!I62*Ջերմարարություն!$D$21</f>
        <v>0</v>
      </c>
      <c r="I14" s="587">
        <f>'Մուտք 4'!E62*Ջերմարարություն!$D$15</f>
        <v>0</v>
      </c>
      <c r="J14" s="587">
        <f>'Մուտք 4'!D62*Ջերմարարություն!$D$13</f>
        <v>0</v>
      </c>
      <c r="K14" s="587">
        <f>++'Մուտք 4'!F62*Ջերմարարություն!$D$16</f>
        <v>0</v>
      </c>
      <c r="L14" s="587">
        <f>'Մուտք 4'!G62*Ջերմարարություն!D$17</f>
        <v>0</v>
      </c>
      <c r="M14" s="587">
        <f>'Մուտք 4'!H62*Ջերմարարություն!$D$18</f>
        <v>0</v>
      </c>
      <c r="N14" s="588">
        <f>SUM(O14:Z14)</f>
        <v>0</v>
      </c>
      <c r="O14" s="587">
        <f>'Մուտք 3'!D214*Ջերմարարություն!$D$30</f>
        <v>0</v>
      </c>
      <c r="P14" s="587">
        <f>'Մուտք 3'!F214*Ջերմարարություն!$D$31</f>
        <v>0</v>
      </c>
      <c r="Q14" s="587">
        <f>'Մուտք 3'!G214*Ջերմարարություն!$D$31</f>
        <v>0</v>
      </c>
      <c r="R14" s="587">
        <f>'Մուտք 3'!H214*Ջերմարարություն!$D$31</f>
        <v>0</v>
      </c>
      <c r="S14" s="587">
        <f>'Մուտք 3'!J214*Ջերմարարություն!$D$32</f>
        <v>0</v>
      </c>
      <c r="T14" s="587">
        <f>'Մուտք 3'!K214*Ջերմարարություն!$D$32</f>
        <v>0</v>
      </c>
      <c r="U14" s="587">
        <f>'Մուտք 3'!L214*Ջերմարարություն!$D$32</f>
        <v>0</v>
      </c>
      <c r="V14" s="587">
        <f>'Մուտք 3'!M214*Ջերմարարություն!$D$32</f>
        <v>0</v>
      </c>
      <c r="W14" s="587">
        <f>'Մուտք 3'!N214*Ջերմարարություն!$D$35</f>
        <v>0</v>
      </c>
      <c r="X14" s="587">
        <f>'Մուտք 3'!P214*Ջերմարարություն!$D$32</f>
        <v>0</v>
      </c>
      <c r="Y14" s="587">
        <f>'Մուտք 3'!Q214*Ջերմարարություն!$D$32</f>
        <v>0</v>
      </c>
      <c r="Z14" s="587">
        <f>'Մուտք 3'!R214*Ջերմարարություն!$D$32</f>
        <v>0</v>
      </c>
      <c r="AA14" s="589">
        <f>'Մուտք 2'!F84*Ջերմարարություն!$D$9</f>
        <v>0</v>
      </c>
      <c r="AB14" s="561">
        <f>SUM(AC14:AJ14)</f>
        <v>0</v>
      </c>
      <c r="AC14" s="558">
        <f>'Մուտք 6'!D35*Ջերմարարություն!$D$4</f>
        <v>0</v>
      </c>
      <c r="AD14" s="558">
        <f>'Մուտք 6'!E35*Ջերմարարություն!$D$4</f>
        <v>0</v>
      </c>
      <c r="AE14" s="558">
        <f>'Մուտք 6'!G35*Ջերմարարություն!$D$4</f>
        <v>0</v>
      </c>
      <c r="AF14" s="558">
        <f>+'Մուտք 6'!H35</f>
        <v>0</v>
      </c>
      <c r="AG14" s="558">
        <f>'Մուտք 5'!D80*Ջերմարարություն!$D$23</f>
        <v>0</v>
      </c>
      <c r="AH14" s="558">
        <f>'Մուտք 5'!E80*Ջերմարարություն!$D$24+'Մուտք 5'!F80*Ջերմարարություն!$D$25</f>
        <v>0</v>
      </c>
      <c r="AI14" s="558">
        <f>'Մուտք 5'!H80*Ջերմարարություն!$D$26+'Մուտք 5'!G80*Ջերմարարություն!$D$27</f>
        <v>0</v>
      </c>
      <c r="AJ14" s="558">
        <f>'Մուտք 6'!F35*Ջերմարարություն!$D$4</f>
        <v>0</v>
      </c>
      <c r="AK14" s="588">
        <f>'Մուտք 1'!F123</f>
        <v>29884.19528</v>
      </c>
      <c r="AL14" s="589"/>
      <c r="AM14" s="562">
        <f>'Մուտք 1'!F149*Ջերմարարություն!$D$4</f>
        <v>0</v>
      </c>
    </row>
    <row r="15" spans="2:39" ht="13.5" outlineLevel="1">
      <c r="B15" s="552">
        <v>2.2000000000000002</v>
      </c>
      <c r="C15" s="582" t="s">
        <v>491</v>
      </c>
      <c r="D15" s="583" t="s">
        <v>492</v>
      </c>
      <c r="E15" s="584" t="s">
        <v>143</v>
      </c>
      <c r="F15" s="585">
        <f t="shared" si="0"/>
        <v>20724.603466617715</v>
      </c>
      <c r="G15" s="586">
        <f t="shared" ref="G15:G17" si="11">SUM(H15:M15)</f>
        <v>0</v>
      </c>
      <c r="H15" s="587">
        <f>'Մուտք 4'!I63*Ջերմարարություն!$D$21</f>
        <v>0</v>
      </c>
      <c r="I15" s="587">
        <f>'Մուտք 4'!E63*Ջերմարարություն!$D$15</f>
        <v>0</v>
      </c>
      <c r="J15" s="587">
        <f>'Մուտք 4'!D63*Ջերմարարություն!$D$13</f>
        <v>0</v>
      </c>
      <c r="K15" s="587">
        <f>++'Մուտք 4'!F63*Ջերմարարություն!$D$16</f>
        <v>0</v>
      </c>
      <c r="L15" s="587">
        <f>'Մուտք 4'!G63*Ջերմարարություն!D$17</f>
        <v>0</v>
      </c>
      <c r="M15" s="587">
        <f>'Մուտք 4'!H63*Ջերմարարություն!$D$18</f>
        <v>0</v>
      </c>
      <c r="N15" s="588">
        <f>SUM(O15:Z15)</f>
        <v>0</v>
      </c>
      <c r="O15" s="587">
        <f>'Մուտք 3'!D215*Ջերմարարություն!$D$30</f>
        <v>0</v>
      </c>
      <c r="P15" s="587">
        <f>'Մուտք 3'!F215*Ջերմարարություն!$D$31</f>
        <v>0</v>
      </c>
      <c r="Q15" s="587">
        <f>'Մուտք 3'!G215*Ջերմարարություն!$D$31</f>
        <v>0</v>
      </c>
      <c r="R15" s="587">
        <f>'Մուտք 3'!H215*Ջերմարարություն!$D$31</f>
        <v>0</v>
      </c>
      <c r="S15" s="587">
        <f>'Մուտք 3'!J215*Ջերմարարություն!$D$32</f>
        <v>0</v>
      </c>
      <c r="T15" s="587">
        <f>'Մուտք 3'!K215*Ջերմարարություն!$D$32</f>
        <v>0</v>
      </c>
      <c r="U15" s="587">
        <f>'Մուտք 3'!L215*Ջերմարարություն!$D$32</f>
        <v>0</v>
      </c>
      <c r="V15" s="587">
        <f>'Մուտք 3'!M215*Ջերմարարություն!$D$32</f>
        <v>0</v>
      </c>
      <c r="W15" s="587">
        <f>'Մուտք 3'!N215*Ջերմարարություն!$D$35</f>
        <v>0</v>
      </c>
      <c r="X15" s="587">
        <f>'Մուտք 3'!P215*Ջերմարարություն!$D$32</f>
        <v>0</v>
      </c>
      <c r="Y15" s="587">
        <f>'Մուտք 3'!Q215*Ջերմարարություն!$D$32</f>
        <v>0</v>
      </c>
      <c r="Z15" s="587">
        <f>'Մուտք 3'!R215*Ջերմարարություն!$D$32</f>
        <v>0</v>
      </c>
      <c r="AA15" s="589">
        <f>'Մուտք 2'!F85*Ջերմարարություն!$D$9</f>
        <v>20724.603466617715</v>
      </c>
      <c r="AB15" s="561">
        <f t="shared" ref="AB15:AB17" si="12">SUM(AC15:AJ15)</f>
        <v>0</v>
      </c>
      <c r="AC15" s="558">
        <f>'Մուտք 6'!D36*Ջերմարարություն!$D$4</f>
        <v>0</v>
      </c>
      <c r="AD15" s="558">
        <f>'Մուտք 6'!E36*Ջերմարարություն!$D$4</f>
        <v>0</v>
      </c>
      <c r="AE15" s="558">
        <f>'Մուտք 6'!G36*Ջերմարարություն!$D$4</f>
        <v>0</v>
      </c>
      <c r="AF15" s="558">
        <f>+'Մուտք 6'!H36</f>
        <v>0</v>
      </c>
      <c r="AG15" s="558">
        <f>'Մուտք 5'!D81*Ջերմարարություն!$D$23</f>
        <v>0</v>
      </c>
      <c r="AH15" s="558">
        <f>'Մուտք 5'!E81*Ջերմարարություն!$D$24+'Մուտք 5'!F81*Ջերմարարություն!$D$25</f>
        <v>0</v>
      </c>
      <c r="AI15" s="558">
        <f>'Մուտք 5'!H81*Ջերմարարություն!$D$26+'Մուտք 5'!G81*Ջերմարարություն!$D$27</f>
        <v>0</v>
      </c>
      <c r="AJ15" s="558">
        <f>'Մուտք 6'!F36*Ջերմարարություն!$D$4</f>
        <v>0</v>
      </c>
      <c r="AK15" s="588"/>
      <c r="AL15" s="589"/>
      <c r="AM15" s="562">
        <f>'Մուտք 1'!F150*Ջերմարարություն!$D$4</f>
        <v>0</v>
      </c>
    </row>
    <row r="16" spans="2:39" ht="25.5" outlineLevel="1">
      <c r="B16" s="552">
        <v>2.2999999999999998</v>
      </c>
      <c r="C16" s="582" t="s">
        <v>493</v>
      </c>
      <c r="D16" s="583" t="s">
        <v>494</v>
      </c>
      <c r="E16" s="584" t="s">
        <v>137</v>
      </c>
      <c r="F16" s="585">
        <f t="shared" si="0"/>
        <v>185.09367456540238</v>
      </c>
      <c r="G16" s="586">
        <f t="shared" si="11"/>
        <v>0</v>
      </c>
      <c r="H16" s="587">
        <f>'Մուտք 4'!I64*Ջերմարարություն!$D$21</f>
        <v>0</v>
      </c>
      <c r="I16" s="587">
        <f>'Մուտք 4'!E64*Ջերմարարություն!$D$15</f>
        <v>0</v>
      </c>
      <c r="J16" s="587">
        <f>'Մուտք 4'!D64*Ջերմարարություն!$D$13</f>
        <v>0</v>
      </c>
      <c r="K16" s="587">
        <f>++'Մուտք 4'!F64*Ջերմարարություն!$D$16</f>
        <v>0</v>
      </c>
      <c r="L16" s="587">
        <f>'Մուտք 4'!G64*Ջերմարարություն!D$17</f>
        <v>0</v>
      </c>
      <c r="M16" s="587">
        <f>'Մուտք 4'!H64*Ջերմարարություն!$D$18</f>
        <v>0</v>
      </c>
      <c r="N16" s="588">
        <f>SUM(O16:Z16)</f>
        <v>0</v>
      </c>
      <c r="O16" s="587">
        <f>'Մուտք 3'!D216*Ջերմարարություն!$D$30</f>
        <v>0</v>
      </c>
      <c r="P16" s="587">
        <f>'Մուտք 3'!F216*Ջերմարարություն!$D$31</f>
        <v>0</v>
      </c>
      <c r="Q16" s="587">
        <f>'Մուտք 3'!G216*Ջերմարարություն!$D$31</f>
        <v>0</v>
      </c>
      <c r="R16" s="587">
        <f>'Մուտք 3'!H216*Ջերմարարություն!$D$31</f>
        <v>0</v>
      </c>
      <c r="S16" s="587">
        <f>'Մուտք 3'!J216*Ջերմարարություն!$D$32</f>
        <v>0</v>
      </c>
      <c r="T16" s="587">
        <f>'Մուտք 3'!K216*Ջերմարարություն!$D$32</f>
        <v>0</v>
      </c>
      <c r="U16" s="587">
        <f>'Մուտք 3'!L216*Ջերմարարություն!$D$32</f>
        <v>0</v>
      </c>
      <c r="V16" s="587">
        <f>'Մուտք 3'!M216*Ջերմարարություն!$D$32</f>
        <v>0</v>
      </c>
      <c r="W16" s="587">
        <f>'Մուտք 3'!N216*Ջերմարարություն!$D$35</f>
        <v>0</v>
      </c>
      <c r="X16" s="587">
        <f>'Մուտք 3'!P216*Ջերմարարություն!$D$32</f>
        <v>0</v>
      </c>
      <c r="Y16" s="587">
        <f>'Մուտք 3'!Q216*Ջերմարարություն!$D$32</f>
        <v>0</v>
      </c>
      <c r="Z16" s="587">
        <f>'Մուտք 3'!R216*Ջերմարարություն!$D$32</f>
        <v>0</v>
      </c>
      <c r="AA16" s="589">
        <f>'Մուտք 2'!F86*Ջերմարարություն!$D$9</f>
        <v>185.09367456540238</v>
      </c>
      <c r="AB16" s="561">
        <f t="shared" si="12"/>
        <v>0</v>
      </c>
      <c r="AC16" s="558">
        <f>'Մուտք 6'!D37*Ջերմարարություն!$D$4</f>
        <v>0</v>
      </c>
      <c r="AD16" s="558">
        <f>'Մուտք 6'!E37*Ջերմարարություն!$D$4</f>
        <v>0</v>
      </c>
      <c r="AE16" s="558">
        <f>'Մուտք 6'!G37*Ջերմարարություն!$D$4</f>
        <v>0</v>
      </c>
      <c r="AF16" s="558">
        <f>+'Մուտք 6'!H37</f>
        <v>0</v>
      </c>
      <c r="AG16" s="558">
        <f>'Մուտք 5'!D82*Ջերմարարություն!$D$23</f>
        <v>0</v>
      </c>
      <c r="AH16" s="558">
        <f>'Մուտք 5'!E82*Ջերմարարություն!$D$24+'Մուտք 5'!F82*Ջերմարարություն!$D$25</f>
        <v>0</v>
      </c>
      <c r="AI16" s="558">
        <f>'Մուտք 5'!H82*Ջերմարարություն!$D$26+'Մուտք 5'!G82*Ջերմարարություն!$D$27</f>
        <v>0</v>
      </c>
      <c r="AJ16" s="558">
        <f>'Մուտք 6'!F37*Ջերմարարություն!$D$4</f>
        <v>0</v>
      </c>
      <c r="AK16" s="588"/>
      <c r="AL16" s="589"/>
      <c r="AM16" s="562">
        <f>'Մուտք 1'!F151*Ջերմարարություն!$D$4</f>
        <v>0</v>
      </c>
    </row>
    <row r="17" spans="2:40" ht="14.25" outlineLevel="1" thickBot="1">
      <c r="B17" s="552">
        <v>2.4</v>
      </c>
      <c r="C17" s="582" t="s">
        <v>495</v>
      </c>
      <c r="D17" s="583" t="s">
        <v>496</v>
      </c>
      <c r="E17" s="584" t="s">
        <v>138</v>
      </c>
      <c r="F17" s="585">
        <f t="shared" si="0"/>
        <v>0</v>
      </c>
      <c r="G17" s="586">
        <f t="shared" si="11"/>
        <v>0</v>
      </c>
      <c r="H17" s="587">
        <f>'Մուտք 4'!I65*Ջերմարարություն!$D$21</f>
        <v>0</v>
      </c>
      <c r="I17" s="587">
        <f>'Մուտք 4'!E65*Ջերմարարություն!$D$15</f>
        <v>0</v>
      </c>
      <c r="J17" s="587">
        <f>'Մուտք 4'!D65*Ջերմարարություն!$D$13</f>
        <v>0</v>
      </c>
      <c r="K17" s="587">
        <f>++'Մուտք 4'!F65*Ջերմարարություն!$D$16</f>
        <v>0</v>
      </c>
      <c r="L17" s="587">
        <f>'Մուտք 4'!G65*Ջերմարարություն!D$17</f>
        <v>0</v>
      </c>
      <c r="M17" s="587">
        <f>'Մուտք 4'!H65*Ջերմարարություն!$D$18</f>
        <v>0</v>
      </c>
      <c r="N17" s="588">
        <f>SUM(O17:Z17)</f>
        <v>0</v>
      </c>
      <c r="O17" s="587">
        <f>'Մուտք 3'!D217*Ջերմարարություն!$D$30</f>
        <v>0</v>
      </c>
      <c r="P17" s="587">
        <f>'Մուտք 3'!F217*Ջերմարարություն!$D$31</f>
        <v>0</v>
      </c>
      <c r="Q17" s="587">
        <f>'Մուտք 3'!G217*Ջերմարարություն!$D$31</f>
        <v>0</v>
      </c>
      <c r="R17" s="587">
        <f>'Մուտք 3'!H217*Ջերմարարություն!$D$31</f>
        <v>0</v>
      </c>
      <c r="S17" s="587">
        <f>'Մուտք 3'!J217*Ջերմարարություն!$D$32</f>
        <v>0</v>
      </c>
      <c r="T17" s="587">
        <f>'Մուտք 3'!K217*Ջերմարարություն!$D$32</f>
        <v>0</v>
      </c>
      <c r="U17" s="587">
        <f>'Մուտք 3'!L217*Ջերմարարություն!$D$32</f>
        <v>0</v>
      </c>
      <c r="V17" s="587">
        <f>'Մուտք 3'!M217*Ջերմարարություն!$D$32</f>
        <v>0</v>
      </c>
      <c r="W17" s="587">
        <f>'Մուտք 3'!N217*Ջերմարարություն!$D$35</f>
        <v>0</v>
      </c>
      <c r="X17" s="587">
        <f>'Մուտք 3'!P217*Ջերմարարություն!$D$32</f>
        <v>0</v>
      </c>
      <c r="Y17" s="587">
        <f>'Մուտք 3'!Q217*Ջերմարարություն!$D$32</f>
        <v>0</v>
      </c>
      <c r="Z17" s="587">
        <f>'Մուտք 3'!R217*Ջերմարարություն!$D$32</f>
        <v>0</v>
      </c>
      <c r="AA17" s="589">
        <f>'Մուտք 2'!F87*Ջերմարարություն!$D$9</f>
        <v>0</v>
      </c>
      <c r="AB17" s="561">
        <f t="shared" si="12"/>
        <v>0</v>
      </c>
      <c r="AC17" s="558">
        <f>'Մուտք 6'!D38*Ջերմարարություն!$D$4</f>
        <v>0</v>
      </c>
      <c r="AD17" s="558">
        <f>'Մուտք 6'!E38*Ջերմարարություն!$D$4</f>
        <v>0</v>
      </c>
      <c r="AE17" s="558">
        <f>'Մուտք 6'!G38*Ջերմարարություն!$D$4</f>
        <v>0</v>
      </c>
      <c r="AF17" s="558">
        <f>+'Մուտք 6'!H38</f>
        <v>0</v>
      </c>
      <c r="AG17" s="558">
        <f>'Մուտք 5'!D83*Ջերմարարություն!$D$23</f>
        <v>0</v>
      </c>
      <c r="AH17" s="558">
        <f>'Մուտք 5'!E83*Ջերմարարություն!$D$24+'Մուտք 5'!F83*Ջերմարարություն!$D$25</f>
        <v>0</v>
      </c>
      <c r="AI17" s="558">
        <f>'Մուտք 5'!H83*Ջերմարարություն!$D$26+'Մուտք 5'!G83*Ջերմարարություն!$D$27</f>
        <v>0</v>
      </c>
      <c r="AJ17" s="558">
        <f>'Մուտք 6'!F38*Ջերմարարություն!$D$4</f>
        <v>0</v>
      </c>
      <c r="AK17" s="588"/>
      <c r="AL17" s="589"/>
      <c r="AM17" s="562">
        <f>'Մուտք 1'!F152*Ջերմարարություն!$D$4</f>
        <v>0</v>
      </c>
    </row>
    <row r="18" spans="2:40" thickBot="1">
      <c r="B18" s="590">
        <v>3</v>
      </c>
      <c r="C18" s="591" t="s">
        <v>497</v>
      </c>
      <c r="D18" s="592" t="s">
        <v>498</v>
      </c>
      <c r="E18" s="593" t="s">
        <v>187</v>
      </c>
      <c r="F18" s="594">
        <f t="shared" si="0"/>
        <v>17897.2</v>
      </c>
      <c r="G18" s="595">
        <f>SUM(H18:M18)</f>
        <v>0</v>
      </c>
      <c r="H18" s="596">
        <f>SUM(H19:H22)</f>
        <v>0</v>
      </c>
      <c r="I18" s="596">
        <f t="shared" ref="I18:M18" si="13">SUM(I19:I22)</f>
        <v>0</v>
      </c>
      <c r="J18" s="596">
        <f t="shared" si="13"/>
        <v>0</v>
      </c>
      <c r="K18" s="596">
        <f t="shared" si="13"/>
        <v>0</v>
      </c>
      <c r="L18" s="596">
        <f t="shared" si="13"/>
        <v>0</v>
      </c>
      <c r="M18" s="596">
        <f t="shared" si="13"/>
        <v>0</v>
      </c>
      <c r="N18" s="596">
        <f>SUM(N19:N22)</f>
        <v>0</v>
      </c>
      <c r="O18" s="597">
        <f>SUM(O19:O22)</f>
        <v>0</v>
      </c>
      <c r="P18" s="597">
        <f t="shared" ref="P18" si="14">SUM(P19:P22)</f>
        <v>0</v>
      </c>
      <c r="Q18" s="597"/>
      <c r="R18" s="597"/>
      <c r="S18" s="597">
        <f t="shared" ref="S18" si="15">SUM(S19:S22)</f>
        <v>0</v>
      </c>
      <c r="T18" s="597"/>
      <c r="U18" s="597"/>
      <c r="V18" s="597"/>
      <c r="W18" s="597"/>
      <c r="X18" s="597">
        <f t="shared" ref="X18" si="16">SUM(X19:X22)</f>
        <v>0</v>
      </c>
      <c r="Y18" s="597">
        <f t="shared" ref="Y18" si="17">SUM(Y19:Y22)</f>
        <v>0</v>
      </c>
      <c r="Z18" s="597">
        <f t="shared" ref="Z18" si="18">SUM(Z19:Z22)</f>
        <v>0</v>
      </c>
      <c r="AA18" s="596">
        <f t="shared" ref="AA18:AL18" si="19">SUM(AA19:AA22)</f>
        <v>0</v>
      </c>
      <c r="AB18" s="712">
        <f>AB13+AB14-AB16+AB17-AB15</f>
        <v>0</v>
      </c>
      <c r="AC18" s="596">
        <f t="shared" si="19"/>
        <v>0</v>
      </c>
      <c r="AD18" s="596">
        <f t="shared" si="19"/>
        <v>0</v>
      </c>
      <c r="AE18" s="596">
        <f>'Մուտք 6'!G39*Ջերմարարություն!$D$4</f>
        <v>0</v>
      </c>
      <c r="AF18" s="596">
        <f>+'Մուտք 6'!H39</f>
        <v>0</v>
      </c>
      <c r="AG18" s="596">
        <f t="shared" ref="AG18" si="20">SUM(AG19:AG22)</f>
        <v>0</v>
      </c>
      <c r="AH18" s="596">
        <f>SUM(AH19:AH22)</f>
        <v>0</v>
      </c>
      <c r="AI18" s="596">
        <f>SUM(AI19:AI22)</f>
        <v>0</v>
      </c>
      <c r="AJ18" s="596">
        <f t="shared" si="19"/>
        <v>0</v>
      </c>
      <c r="AK18" s="596">
        <f>SUM(AK19:AK22)</f>
        <v>0</v>
      </c>
      <c r="AL18" s="596">
        <f t="shared" si="19"/>
        <v>34</v>
      </c>
      <c r="AM18" s="598">
        <f>SUM(AM19:AM22)</f>
        <v>17863.2</v>
      </c>
      <c r="AN18" s="206"/>
    </row>
    <row r="19" spans="2:40" ht="13.5" outlineLevel="1">
      <c r="B19" s="552">
        <v>3.1</v>
      </c>
      <c r="C19" s="582" t="s">
        <v>489</v>
      </c>
      <c r="D19" s="583" t="s">
        <v>490</v>
      </c>
      <c r="E19" s="584" t="s">
        <v>188</v>
      </c>
      <c r="F19" s="556">
        <f t="shared" si="0"/>
        <v>8569.8000000000011</v>
      </c>
      <c r="G19" s="557">
        <f>SUM(H19:M19)</f>
        <v>0</v>
      </c>
      <c r="H19" s="558">
        <f>'Մուտք 4'!I67*Ջերմարարություն!$D$21</f>
        <v>0</v>
      </c>
      <c r="I19" s="558">
        <f>'Մուտք 4'!E67*Ջերմարարություն!$D$15</f>
        <v>0</v>
      </c>
      <c r="J19" s="558">
        <f>'Մուտք 4'!D67*Ջերմարարություն!$D$13</f>
        <v>0</v>
      </c>
      <c r="K19" s="558">
        <f>'Մուտք 4'!F67*Ջերմարարություն!$D$16</f>
        <v>0</v>
      </c>
      <c r="L19" s="558">
        <f>'Մուտք 4'!G67*Ջերմարարություն!D$17</f>
        <v>0</v>
      </c>
      <c r="M19" s="558">
        <f>'Մուտք 4'!H67*Ջերմարարություն!$D$18</f>
        <v>0</v>
      </c>
      <c r="N19" s="559">
        <f>SUM(O19:Z19)</f>
        <v>0</v>
      </c>
      <c r="O19" s="558">
        <f>'Մուտք 3'!D219*Ջերմարարություն!$D$30</f>
        <v>0</v>
      </c>
      <c r="P19" s="558">
        <f>'Մուտք 3'!F219*Ջերմարարություն!$D$31</f>
        <v>0</v>
      </c>
      <c r="Q19" s="558">
        <f>'Մուտք 3'!G219*Ջերմարարություն!$D$31</f>
        <v>0</v>
      </c>
      <c r="R19" s="558">
        <f>'Մուտք 3'!H219*Ջերմարարություն!$D$31</f>
        <v>0</v>
      </c>
      <c r="S19" s="558">
        <f>'Մուտք 3'!J219*Ջերմարարություն!$D$32</f>
        <v>0</v>
      </c>
      <c r="T19" s="558">
        <f>'Մուտք 3'!K219*Ջերմարարություն!$D$32</f>
        <v>0</v>
      </c>
      <c r="U19" s="558">
        <f>'Մուտք 3'!L219*Ջերմարարություն!$D$32</f>
        <v>0</v>
      </c>
      <c r="V19" s="558">
        <f>'Մուտք 3'!M219*Ջերմարարություն!$D$32</f>
        <v>0</v>
      </c>
      <c r="W19" s="558">
        <f>'Մուտք 3'!N219*Ջերմարարություն!$D$35</f>
        <v>0</v>
      </c>
      <c r="X19" s="558">
        <f>'Մուտք 3'!P219*Ջերմարարություն!$D$32</f>
        <v>0</v>
      </c>
      <c r="Y19" s="558">
        <f>'Մուտք 3'!Q219*Ջերմարարություն!$D$32</f>
        <v>0</v>
      </c>
      <c r="Z19" s="558">
        <f>'Մուտք 3'!R219*Ջերմարարություն!$D$32</f>
        <v>0</v>
      </c>
      <c r="AA19" s="560">
        <f>'Մուտք 2'!F89*Ջերմարարություն!$D$9</f>
        <v>0</v>
      </c>
      <c r="AB19" s="561">
        <f>SUM(AC19:AJ19)</f>
        <v>0</v>
      </c>
      <c r="AC19" s="558">
        <f>'Մուտք 6'!D40*Ջերմարարություն!$D$4</f>
        <v>0</v>
      </c>
      <c r="AD19" s="558">
        <f>'Մուտք 6'!E40*Ջերմարարություն!$D$4</f>
        <v>0</v>
      </c>
      <c r="AE19" s="558">
        <f>'Մուտք 6'!G40*Ջերմարարություն!$D$4</f>
        <v>0</v>
      </c>
      <c r="AF19" s="558">
        <f>+'Մուտք 6'!H40</f>
        <v>0</v>
      </c>
      <c r="AG19" s="558">
        <f>'Մուտք 5'!D85*Ջերմարարություն!$D$23</f>
        <v>0</v>
      </c>
      <c r="AH19" s="558">
        <f>'Մուտք 5'!E85*Ջերմարարություն!$D$24+'Մուտք 5'!F85*Ջերմարարություն!$D$25</f>
        <v>0</v>
      </c>
      <c r="AI19" s="558">
        <f>'Մուտք 5'!H85*Ջերմարարություն!$D$26+'Մուտք 5'!G85*Ջերմարարություն!$D$27</f>
        <v>0</v>
      </c>
      <c r="AJ19" s="558">
        <f>'Մուտք 6'!F40*Ջերմարարություն!$D$4</f>
        <v>0</v>
      </c>
      <c r="AK19" s="559"/>
      <c r="AL19" s="560"/>
      <c r="AM19" s="562">
        <f>'Մուտք 1'!F154*Ջերմարարություն!$D$4</f>
        <v>8569.8000000000011</v>
      </c>
      <c r="AN19" s="449"/>
    </row>
    <row r="20" spans="2:40" ht="13.5" outlineLevel="1">
      <c r="B20" s="552">
        <v>3.2</v>
      </c>
      <c r="C20" s="582" t="s">
        <v>491</v>
      </c>
      <c r="D20" s="583" t="s">
        <v>492</v>
      </c>
      <c r="E20" s="584" t="s">
        <v>143</v>
      </c>
      <c r="F20" s="556">
        <f t="shared" si="0"/>
        <v>9228.6</v>
      </c>
      <c r="G20" s="557">
        <f t="shared" ref="G20:G22" si="21">SUM(H20:M20)</f>
        <v>0</v>
      </c>
      <c r="H20" s="558">
        <f>'Մուտք 4'!I68*Ջերմարարություն!$D$21</f>
        <v>0</v>
      </c>
      <c r="I20" s="558">
        <f>'Մուտք 4'!E68*Ջերմարարություն!$D$15</f>
        <v>0</v>
      </c>
      <c r="J20" s="558">
        <f>'Մուտք 4'!D68*Ջերմարարություն!$D$13</f>
        <v>0</v>
      </c>
      <c r="K20" s="558">
        <f>++'Մուտք 4'!F68*Ջերմարարություն!$D$16</f>
        <v>0</v>
      </c>
      <c r="L20" s="558">
        <f>'Մուտք 4'!G68*Ջերմարարություն!D$17</f>
        <v>0</v>
      </c>
      <c r="M20" s="558">
        <f>'Մուտք 4'!H68*Ջերմարարություն!$D$18</f>
        <v>0</v>
      </c>
      <c r="N20" s="559">
        <f>SUM(O20:Z20)</f>
        <v>0</v>
      </c>
      <c r="O20" s="558">
        <f>'Մուտք 3'!D220*Ջերմարարություն!$D$30</f>
        <v>0</v>
      </c>
      <c r="P20" s="558">
        <f>'Մուտք 3'!F220*Ջերմարարություն!$D$31</f>
        <v>0</v>
      </c>
      <c r="Q20" s="558">
        <f>'Մուտք 3'!G220*Ջերմարարություն!$D$31</f>
        <v>0</v>
      </c>
      <c r="R20" s="558">
        <f>'Մուտք 3'!H220*Ջերմարարություն!$D$31</f>
        <v>0</v>
      </c>
      <c r="S20" s="558">
        <f>'Մուտք 3'!J220*Ջերմարարություն!$D$32</f>
        <v>0</v>
      </c>
      <c r="T20" s="558">
        <f>'Մուտք 3'!K220*Ջերմարարություն!$D$32</f>
        <v>0</v>
      </c>
      <c r="U20" s="558">
        <f>'Մուտք 3'!L220*Ջերմարարություն!$D$32</f>
        <v>0</v>
      </c>
      <c r="V20" s="558">
        <f>'Մուտք 3'!M220*Ջերմարարություն!$D$32</f>
        <v>0</v>
      </c>
      <c r="W20" s="558">
        <f>'Մուտք 3'!N220*Ջերմարարություն!$D$35</f>
        <v>0</v>
      </c>
      <c r="X20" s="558">
        <f>'Մուտք 3'!P220*Ջերմարարություն!$D$32</f>
        <v>0</v>
      </c>
      <c r="Y20" s="558">
        <f>'Մուտք 3'!Q220*Ջերմարարություն!$D$32</f>
        <v>0</v>
      </c>
      <c r="Z20" s="558">
        <f>'Մուտք 3'!R220*Ջերմարարություն!$D$32</f>
        <v>0</v>
      </c>
      <c r="AA20" s="560">
        <f>'Մուտք 2'!F90*Ջերմարարություն!$D$9</f>
        <v>0</v>
      </c>
      <c r="AB20" s="561">
        <f t="shared" ref="AB20:AB22" si="22">SUM(AC20:AJ20)</f>
        <v>0</v>
      </c>
      <c r="AC20" s="558">
        <f>'Մուտք 6'!D41*Ջերմարարություն!$D$4</f>
        <v>0</v>
      </c>
      <c r="AD20" s="558">
        <f>'Մուտք 6'!E41*Ջերմարարություն!$D$4</f>
        <v>0</v>
      </c>
      <c r="AE20" s="558">
        <f>'Մուտք 6'!G41*Ջերմարարություն!$D$4</f>
        <v>0</v>
      </c>
      <c r="AF20" s="558">
        <f>+'Մուտք 6'!H41</f>
        <v>0</v>
      </c>
      <c r="AG20" s="558">
        <f>'Մուտք 5'!D86*Ջերմարարություն!$D$23</f>
        <v>0</v>
      </c>
      <c r="AH20" s="558">
        <f>'Մուտք 5'!E86*Ջերմարարություն!$D$24+'Մուտք 5'!F86*Ջերմարարություն!$D$25</f>
        <v>0</v>
      </c>
      <c r="AI20" s="558">
        <f>'Մուտք 5'!H86*Ջերմարարություն!$D$26+'Մուտք 5'!G86*Ջերմարարություն!$D$27</f>
        <v>0</v>
      </c>
      <c r="AJ20" s="558">
        <f>'Մուտք 6'!F41*Ջերմարարություն!$D$4</f>
        <v>0</v>
      </c>
      <c r="AK20" s="559"/>
      <c r="AL20" s="560"/>
      <c r="AM20" s="562">
        <f>'Մուտք 1'!F155*Ջերմարարություն!$D$4</f>
        <v>9228.6</v>
      </c>
      <c r="AN20" s="455"/>
    </row>
    <row r="21" spans="2:40" ht="25.5" outlineLevel="1">
      <c r="B21" s="552">
        <v>3.3</v>
      </c>
      <c r="C21" s="582" t="s">
        <v>493</v>
      </c>
      <c r="D21" s="583" t="s">
        <v>494</v>
      </c>
      <c r="E21" s="584" t="s">
        <v>137</v>
      </c>
      <c r="F21" s="556">
        <f t="shared" si="0"/>
        <v>98.8</v>
      </c>
      <c r="G21" s="557">
        <f t="shared" si="21"/>
        <v>0</v>
      </c>
      <c r="H21" s="558">
        <f>'Մուտք 4'!I69*Ջերմարարություն!$D$21</f>
        <v>0</v>
      </c>
      <c r="I21" s="558">
        <f>'Մուտք 4'!E69*Ջերմարարություն!$D$15</f>
        <v>0</v>
      </c>
      <c r="J21" s="558">
        <f>'Մուտք 4'!D69*Ջերմարարություն!$D$13</f>
        <v>0</v>
      </c>
      <c r="K21" s="558">
        <f>++'Մուտք 4'!F69*Ջերմարարություն!$D$16</f>
        <v>0</v>
      </c>
      <c r="L21" s="558">
        <f>'Մուտք 4'!G69*Ջերմարարություն!D$17</f>
        <v>0</v>
      </c>
      <c r="M21" s="558">
        <f>'Մուտք 4'!H69*Ջերմարարություն!$D$18</f>
        <v>0</v>
      </c>
      <c r="N21" s="559">
        <f>SUM(O21:Z21)</f>
        <v>0</v>
      </c>
      <c r="O21" s="558">
        <f>'Մուտք 3'!D221*Ջերմարարություն!$D$30</f>
        <v>0</v>
      </c>
      <c r="P21" s="558">
        <f>'Մուտք 3'!F221*Ջերմարարություն!$D$31</f>
        <v>0</v>
      </c>
      <c r="Q21" s="558">
        <f>'Մուտք 3'!G221*Ջերմարարություն!$D$31</f>
        <v>0</v>
      </c>
      <c r="R21" s="558">
        <f>'Մուտք 3'!H221*Ջերմարարություն!$D$31</f>
        <v>0</v>
      </c>
      <c r="S21" s="558">
        <f>'Մուտք 3'!J221*Ջերմարարություն!$D$32</f>
        <v>0</v>
      </c>
      <c r="T21" s="558">
        <f>'Մուտք 3'!K221*Ջերմարարություն!$D$32</f>
        <v>0</v>
      </c>
      <c r="U21" s="558">
        <f>'Մուտք 3'!L221*Ջերմարարություն!$D$32</f>
        <v>0</v>
      </c>
      <c r="V21" s="558">
        <f>'Մուտք 3'!M221*Ջերմարարություն!$D$32</f>
        <v>0</v>
      </c>
      <c r="W21" s="558">
        <f>'Մուտք 3'!N221*Ջերմարարություն!$D$35</f>
        <v>0</v>
      </c>
      <c r="X21" s="558">
        <f>'Մուտք 3'!P221*Ջերմարարություն!$D$32</f>
        <v>0</v>
      </c>
      <c r="Y21" s="558">
        <f>'Մուտք 3'!Q221*Ջերմարարություն!$D$32</f>
        <v>0</v>
      </c>
      <c r="Z21" s="558">
        <f>'Մուտք 3'!R221*Ջերմարարություն!$D$32</f>
        <v>0</v>
      </c>
      <c r="AA21" s="599">
        <f>'Մուտք 2'!F91*Ջերմարարություն!$D$9</f>
        <v>0</v>
      </c>
      <c r="AB21" s="561">
        <f t="shared" si="22"/>
        <v>0</v>
      </c>
      <c r="AC21" s="558">
        <f>'Մուտք 6'!D42*Ջերմարարություն!$D$4</f>
        <v>0</v>
      </c>
      <c r="AD21" s="558">
        <f>'Մուտք 6'!E42*Ջերմարարություն!$D$4</f>
        <v>0</v>
      </c>
      <c r="AE21" s="558">
        <f>'Մուտք 6'!G42*Ջերմարարություն!$D$4</f>
        <v>0</v>
      </c>
      <c r="AF21" s="558">
        <f>+'Մուտք 6'!H42</f>
        <v>0</v>
      </c>
      <c r="AG21" s="558">
        <f>'Մուտք 5'!D87*Ջերմարարություն!$D$23</f>
        <v>0</v>
      </c>
      <c r="AH21" s="558">
        <f>'Մուտք 5'!E87*Ջերմարարություն!$D$24+'Մուտք 5'!F87*Ջերմարարություն!$D$25</f>
        <v>0</v>
      </c>
      <c r="AI21" s="600">
        <f>'Մուտք 5'!H87*Ջերմարարություն!$D$26+'Մուտք 5'!G87*Ջերմարարություն!$D$27</f>
        <v>0</v>
      </c>
      <c r="AJ21" s="558">
        <f>'Մուտք 6'!F42*Ջերմարարություն!$D$4</f>
        <v>0</v>
      </c>
      <c r="AK21" s="601"/>
      <c r="AL21" s="599">
        <f>+'Մուտք 1'!F41</f>
        <v>34</v>
      </c>
      <c r="AM21" s="562">
        <f>'Մուտք 1'!F156*Ջերմարարություն!$D$4</f>
        <v>64.8</v>
      </c>
      <c r="AN21" s="455"/>
    </row>
    <row r="22" spans="2:40" ht="14.25" outlineLevel="1" thickBot="1">
      <c r="B22" s="552">
        <v>3.4</v>
      </c>
      <c r="C22" s="582" t="s">
        <v>499</v>
      </c>
      <c r="D22" s="583" t="s">
        <v>496</v>
      </c>
      <c r="E22" s="584" t="s">
        <v>138</v>
      </c>
      <c r="F22" s="556">
        <f t="shared" si="0"/>
        <v>0</v>
      </c>
      <c r="G22" s="557">
        <f t="shared" si="21"/>
        <v>0</v>
      </c>
      <c r="H22" s="558">
        <f>'Մուտք 4'!I70*Ջերմարարություն!$D$21</f>
        <v>0</v>
      </c>
      <c r="I22" s="558">
        <f>'Մուտք 4'!E70*Ջերմարարություն!$D$15</f>
        <v>0</v>
      </c>
      <c r="J22" s="558">
        <f>'Մուտք 4'!D70*Ջերմարարություն!$D$13</f>
        <v>0</v>
      </c>
      <c r="K22" s="558">
        <f>++'Մուտք 4'!F70*Ջերմարարություն!$D$16</f>
        <v>0</v>
      </c>
      <c r="L22" s="558">
        <f>'Մուտք 4'!G70*Ջերմարարություն!D$17</f>
        <v>0</v>
      </c>
      <c r="M22" s="558">
        <f>'Մուտք 4'!H70*Ջերմարարություն!$D$18</f>
        <v>0</v>
      </c>
      <c r="N22" s="559">
        <f>SUM(O22:Z22)</f>
        <v>0</v>
      </c>
      <c r="O22" s="558">
        <f>'Մուտք 3'!D222*Ջերմարարություն!$D$30</f>
        <v>0</v>
      </c>
      <c r="P22" s="558">
        <f>'Մուտք 3'!F222*Ջերմարարություն!$D$31</f>
        <v>0</v>
      </c>
      <c r="Q22" s="558">
        <f>'Մուտք 3'!G222*Ջերմարարություն!$D$31</f>
        <v>0</v>
      </c>
      <c r="R22" s="558">
        <f>'Մուտք 3'!H222*Ջերմարարություն!$D$31</f>
        <v>0</v>
      </c>
      <c r="S22" s="558">
        <f>'Մուտք 3'!J222*Ջերմարարություն!$D$32</f>
        <v>0</v>
      </c>
      <c r="T22" s="558">
        <f>'Մուտք 3'!K222*Ջերմարարություն!$D$32</f>
        <v>0</v>
      </c>
      <c r="U22" s="558">
        <f>'Մուտք 3'!L222*Ջերմարարություն!$D$32</f>
        <v>0</v>
      </c>
      <c r="V22" s="558">
        <f>'Մուտք 3'!M222*Ջերմարարություն!$D$32</f>
        <v>0</v>
      </c>
      <c r="W22" s="558">
        <f>'Մուտք 3'!N222*Ջերմարարություն!$D$35</f>
        <v>0</v>
      </c>
      <c r="X22" s="558">
        <f>'Մուտք 3'!P222*Ջերմարարություն!$D$32</f>
        <v>0</v>
      </c>
      <c r="Y22" s="558">
        <f>'Մուտք 3'!Q222*Ջերմարարություն!$D$32</f>
        <v>0</v>
      </c>
      <c r="Z22" s="558">
        <f>'Մուտք 3'!R222*Ջերմարարություն!$D$32</f>
        <v>0</v>
      </c>
      <c r="AA22" s="560">
        <f>'Մուտք 2'!F92*Ջերմարարություն!$D$9</f>
        <v>0</v>
      </c>
      <c r="AB22" s="839">
        <f t="shared" si="22"/>
        <v>0</v>
      </c>
      <c r="AC22" s="558">
        <f>'Մուտք 6'!D43*Ջերմարարություն!$D$4</f>
        <v>0</v>
      </c>
      <c r="AD22" s="558">
        <f>'Մուտք 6'!E43*Ջերմարարություն!$D$4</f>
        <v>0</v>
      </c>
      <c r="AE22" s="558">
        <f>'Մուտք 6'!G43*Ջերմարարություն!$D$4</f>
        <v>0</v>
      </c>
      <c r="AF22" s="558">
        <f>+'Մուտք 6'!H43</f>
        <v>0</v>
      </c>
      <c r="AG22" s="558">
        <f>'Մուտք 5'!D88*Ջերմարարություն!$D$23</f>
        <v>0</v>
      </c>
      <c r="AH22" s="558">
        <f>'Մուտք 5'!E88*Ջերմարարություն!$D$24+'Մուտք 5'!F88*Ջերմարարություն!$D$25</f>
        <v>0</v>
      </c>
      <c r="AI22" s="558">
        <f>'Մուտք 5'!H88*Ջերմարարություն!$D$26+'Մուտք 5'!G88*Ջերմարարություն!$D$27</f>
        <v>0</v>
      </c>
      <c r="AJ22" s="558">
        <f>'Մուտք 6'!F43*Ջերմարարություն!$D$4</f>
        <v>0</v>
      </c>
      <c r="AK22" s="559"/>
      <c r="AL22" s="560"/>
      <c r="AM22" s="562">
        <f>'Մուտք 1'!F157*Ջերմարարություն!$D$4</f>
        <v>0</v>
      </c>
    </row>
    <row r="23" spans="2:40" thickBot="1">
      <c r="B23" s="578">
        <v>4</v>
      </c>
      <c r="C23" s="579" t="s">
        <v>500</v>
      </c>
      <c r="D23" s="580" t="s">
        <v>501</v>
      </c>
      <c r="E23" s="581" t="s">
        <v>189</v>
      </c>
      <c r="F23" s="602">
        <f t="shared" si="0"/>
        <v>0</v>
      </c>
      <c r="G23" s="603">
        <f>SUM(H23:M23)</f>
        <v>0</v>
      </c>
      <c r="H23" s="604">
        <f>SUM(H24:H27)</f>
        <v>0</v>
      </c>
      <c r="I23" s="604">
        <f t="shared" ref="I23:M23" si="23">SUM(I24:I27)</f>
        <v>0</v>
      </c>
      <c r="J23" s="604">
        <f t="shared" si="23"/>
        <v>0</v>
      </c>
      <c r="K23" s="604">
        <f t="shared" si="23"/>
        <v>0</v>
      </c>
      <c r="L23" s="604">
        <f t="shared" si="23"/>
        <v>0</v>
      </c>
      <c r="M23" s="604">
        <f t="shared" si="23"/>
        <v>0</v>
      </c>
      <c r="N23" s="604">
        <f>SUM(N24:N27)</f>
        <v>0</v>
      </c>
      <c r="O23" s="605">
        <f>SUM(O24:O27)</f>
        <v>0</v>
      </c>
      <c r="P23" s="605">
        <f t="shared" ref="P23:Z23" si="24">SUM(P24:P27)</f>
        <v>0</v>
      </c>
      <c r="Q23" s="605">
        <f t="shared" si="24"/>
        <v>0</v>
      </c>
      <c r="R23" s="605">
        <f t="shared" si="24"/>
        <v>0</v>
      </c>
      <c r="S23" s="605">
        <f t="shared" si="24"/>
        <v>0</v>
      </c>
      <c r="T23" s="605">
        <f t="shared" si="24"/>
        <v>0</v>
      </c>
      <c r="U23" s="605">
        <f t="shared" si="24"/>
        <v>0</v>
      </c>
      <c r="V23" s="605">
        <f t="shared" si="24"/>
        <v>0</v>
      </c>
      <c r="W23" s="605">
        <f t="shared" si="24"/>
        <v>0</v>
      </c>
      <c r="X23" s="605">
        <f t="shared" si="24"/>
        <v>0</v>
      </c>
      <c r="Y23" s="605">
        <f t="shared" si="24"/>
        <v>0</v>
      </c>
      <c r="Z23" s="605">
        <f t="shared" si="24"/>
        <v>0</v>
      </c>
      <c r="AA23" s="604">
        <f>'Մուտք 2'!F93*Ջերմարարություն!$D$9</f>
        <v>0</v>
      </c>
      <c r="AB23" s="572">
        <f>SUM(AC23:AJ23)</f>
        <v>-8474.9760000000006</v>
      </c>
      <c r="AC23" s="604">
        <f>'Մուտք 6'!D44*Ջերմարարություն!$D$4</f>
        <v>-8465.0400000000009</v>
      </c>
      <c r="AD23" s="604">
        <f>'Մուտք 6'!E44*Ջերմարարություն!$D$4</f>
        <v>-6.48</v>
      </c>
      <c r="AE23" s="604">
        <f>'Մուտք 6'!G44*Ջերմարարություն!$D$4</f>
        <v>-3.456</v>
      </c>
      <c r="AF23" s="604">
        <f>+'Մուտք 6'!H44</f>
        <v>0</v>
      </c>
      <c r="AG23" s="604">
        <f t="shared" ref="AG23" si="25">SUM(AG24:AG27)</f>
        <v>0</v>
      </c>
      <c r="AH23" s="604">
        <f>SUM(AH24:AH27)</f>
        <v>0</v>
      </c>
      <c r="AI23" s="604">
        <f>'Մուտք 5'!H89*Ջերմարարություն!$D$26+'Մուտք 5'!G89*Ջերմարարություն!$D$27</f>
        <v>0</v>
      </c>
      <c r="AJ23" s="604">
        <f>'Մուտք 6'!F44*Ջերմարարություն!$D$4</f>
        <v>0</v>
      </c>
      <c r="AK23" s="604"/>
      <c r="AL23" s="604">
        <f>SUM(AL24:AL27)</f>
        <v>0</v>
      </c>
      <c r="AM23" s="606">
        <f>+Ջերմարարություն!$D$4*'Մուտք 1'!F158</f>
        <v>8474.9760000000006</v>
      </c>
      <c r="AN23" s="206"/>
    </row>
    <row r="24" spans="2:40" ht="13.5" outlineLevel="1">
      <c r="B24" s="552">
        <v>4.0999999999999996</v>
      </c>
      <c r="C24" s="582" t="s">
        <v>502</v>
      </c>
      <c r="D24" s="583" t="s">
        <v>503</v>
      </c>
      <c r="E24" s="584" t="s">
        <v>190</v>
      </c>
      <c r="F24" s="556">
        <f t="shared" si="0"/>
        <v>0</v>
      </c>
      <c r="G24" s="557">
        <f>SUM(H24:M24)</f>
        <v>0</v>
      </c>
      <c r="H24" s="558">
        <f>'Մուտք 4'!I72*Ջերմարարություն!$D$21</f>
        <v>0</v>
      </c>
      <c r="I24" s="558">
        <f>'Մուտք 4'!E72*Ջերմարարություն!$D$15</f>
        <v>0</v>
      </c>
      <c r="J24" s="558">
        <f>'Մուտք 4'!D72*Ջերմարարություն!$D$13</f>
        <v>0</v>
      </c>
      <c r="K24" s="558">
        <f>++'Մուտք 4'!F72*Ջերմարարություն!$D$16</f>
        <v>0</v>
      </c>
      <c r="L24" s="558">
        <f>'Մուտք 4'!G72*Ջերմարարություն!D$17</f>
        <v>0</v>
      </c>
      <c r="M24" s="558">
        <f>'Մուտք 4'!H72*Ջերմարարություն!$D$18</f>
        <v>0</v>
      </c>
      <c r="N24" s="559">
        <f t="shared" ref="N24:N35" si="26">SUM(O24:Z24)</f>
        <v>0</v>
      </c>
      <c r="O24" s="558">
        <f>'Մուտք 3'!D224*Ջերմարարություն!$D$30</f>
        <v>0</v>
      </c>
      <c r="P24" s="558">
        <f>'Մուտք 3'!F224*Ջերմարարություն!$D$31</f>
        <v>0</v>
      </c>
      <c r="Q24" s="558">
        <f>'Մուտք 3'!G224*Ջերմարարություն!$D$31</f>
        <v>0</v>
      </c>
      <c r="R24" s="558">
        <f>'Մուտք 3'!H224*Ջերմարարություն!$D$31</f>
        <v>0</v>
      </c>
      <c r="S24" s="558">
        <f>'Մուտք 3'!J224*Ջերմարարություն!$D$32</f>
        <v>0</v>
      </c>
      <c r="T24" s="558">
        <f>'Մուտք 3'!K224*Ջերմարարություն!$D$32</f>
        <v>0</v>
      </c>
      <c r="U24" s="558">
        <f>'Մուտք 3'!L224*Ջերմարարություն!$D$32</f>
        <v>0</v>
      </c>
      <c r="V24" s="558">
        <f>'Մուտք 3'!M224*Ջերմարարություն!$D$32</f>
        <v>0</v>
      </c>
      <c r="W24" s="558">
        <f>'Մուտք 3'!N224*Ջերմարարություն!$D$35</f>
        <v>0</v>
      </c>
      <c r="X24" s="558">
        <f>'Մուտք 3'!P224*Ջերմարարություն!$D$32</f>
        <v>0</v>
      </c>
      <c r="Y24" s="558">
        <f>'Մուտք 3'!Q224*Ջերմարարություն!$D$32</f>
        <v>0</v>
      </c>
      <c r="Z24" s="558">
        <f>'Մուտք 3'!R224*Ջերմարարություն!$D$32</f>
        <v>0</v>
      </c>
      <c r="AA24" s="560">
        <f>'Մուտք 2'!F94*Ջերմարարություն!$D$9</f>
        <v>0</v>
      </c>
      <c r="AB24" s="561">
        <f>SUM(AC24:AJ24)</f>
        <v>-5017.68</v>
      </c>
      <c r="AC24" s="558">
        <f>'Մուտք 6'!D45*Ջերմարարություն!$D$4</f>
        <v>-5017.68</v>
      </c>
      <c r="AD24" s="558">
        <f>'Մուտք 6'!E45*Ջերմարարություն!$D$4</f>
        <v>0</v>
      </c>
      <c r="AE24" s="558">
        <f>'Մուտք 6'!G45*Ջերմարարություն!$D$4</f>
        <v>0</v>
      </c>
      <c r="AF24" s="558">
        <f>+'Մուտք 6'!H45</f>
        <v>0</v>
      </c>
      <c r="AG24" s="558">
        <f>'Մուտք 5'!D90*Ջերմարարություն!$D$23</f>
        <v>0</v>
      </c>
      <c r="AH24" s="558">
        <f>'Մուտք 5'!E90*Ջերմարարություն!$D$24+'Մուտք 5'!F90*Ջերմարարություն!$D$25</f>
        <v>0</v>
      </c>
      <c r="AI24" s="558">
        <f>'Մուտք 5'!H90*Ջերմարարություն!$D$26+'Մուտք 5'!G90*Ջերմարարություն!$D$27</f>
        <v>0</v>
      </c>
      <c r="AJ24" s="558">
        <f>'Մուտք 6'!F45*Ջերմարարություն!$D$4</f>
        <v>0</v>
      </c>
      <c r="AK24" s="559"/>
      <c r="AL24" s="560"/>
      <c r="AM24" s="562">
        <f>'Մուտք 1'!F159*Ջերմարարություն!$D$4</f>
        <v>5017.68</v>
      </c>
    </row>
    <row r="25" spans="2:40" ht="25.5" outlineLevel="1">
      <c r="B25" s="552">
        <v>4.2</v>
      </c>
      <c r="C25" s="582" t="s">
        <v>504</v>
      </c>
      <c r="D25" s="583" t="s">
        <v>505</v>
      </c>
      <c r="E25" s="584" t="s">
        <v>191</v>
      </c>
      <c r="F25" s="556">
        <f t="shared" si="0"/>
        <v>0</v>
      </c>
      <c r="G25" s="557">
        <f t="shared" ref="G25:G27" si="27">SUM(H25:M25)</f>
        <v>0</v>
      </c>
      <c r="H25" s="558">
        <f>'Մուտք 4'!I73*Ջերմարարություն!$D$21</f>
        <v>0</v>
      </c>
      <c r="I25" s="558">
        <f>'Մուտք 4'!E73*Ջերմարարություն!$D$15</f>
        <v>0</v>
      </c>
      <c r="J25" s="558">
        <f>'Մուտք 4'!D73*Ջերմարարություն!$D$13</f>
        <v>0</v>
      </c>
      <c r="K25" s="558">
        <f>++'Մուտք 4'!F73*Ջերմարարություն!$D$16</f>
        <v>0</v>
      </c>
      <c r="L25" s="558">
        <f>'Մուտք 4'!G73*Ջերմարարություն!D$17</f>
        <v>0</v>
      </c>
      <c r="M25" s="558">
        <f>'Մուտք 4'!H73*Ջերմարարություն!$D$18</f>
        <v>0</v>
      </c>
      <c r="N25" s="559">
        <f t="shared" si="26"/>
        <v>0</v>
      </c>
      <c r="O25" s="558">
        <f>'Մուտք 3'!D225*Ջերմարարություն!$D$30</f>
        <v>0</v>
      </c>
      <c r="P25" s="558">
        <f>'Մուտք 3'!F225*Ջերմարարություն!$D$31</f>
        <v>0</v>
      </c>
      <c r="Q25" s="558">
        <f>'Մուտք 3'!G225*Ջերմարարություն!$D$31</f>
        <v>0</v>
      </c>
      <c r="R25" s="558">
        <f>'Մուտք 3'!H225*Ջերմարարություն!$D$31</f>
        <v>0</v>
      </c>
      <c r="S25" s="558">
        <f>'Մուտք 3'!J225*Ջերմարարություն!$D$32</f>
        <v>0</v>
      </c>
      <c r="T25" s="558">
        <f>'Մուտք 3'!K225*Ջերմարարություն!$D$32</f>
        <v>0</v>
      </c>
      <c r="U25" s="558">
        <f>'Մուտք 3'!L225*Ջերմարարություն!$D$32</f>
        <v>0</v>
      </c>
      <c r="V25" s="558">
        <f>'Մուտք 3'!M225*Ջերմարարություն!$D$32</f>
        <v>0</v>
      </c>
      <c r="W25" s="558">
        <f>'Մուտք 3'!N225*Ջերմարարություն!$D$35</f>
        <v>0</v>
      </c>
      <c r="X25" s="558">
        <f>'Մուտք 3'!P225*Ջերմարարություն!$D$32</f>
        <v>0</v>
      </c>
      <c r="Y25" s="558">
        <f>'Մուտք 3'!Q225*Ջերմարարություն!$D$32</f>
        <v>0</v>
      </c>
      <c r="Z25" s="558">
        <f>'Մուտք 3'!R225*Ջերմարարություն!$D$32</f>
        <v>0</v>
      </c>
      <c r="AA25" s="560">
        <f>'Մուտք 2'!F95*Ջերմարարություն!$D$9</f>
        <v>0</v>
      </c>
      <c r="AB25" s="561">
        <f t="shared" ref="AB25:AB27" si="28">SUM(AC25:AJ25)</f>
        <v>-3447.3600000000006</v>
      </c>
      <c r="AC25" s="558">
        <f>'Մուտք 6'!D46*Ջերմարարություն!$D$4</f>
        <v>-3447.3600000000006</v>
      </c>
      <c r="AD25" s="558">
        <f>'Մուտք 6'!E46*Ջերմարարություն!$D$4</f>
        <v>0</v>
      </c>
      <c r="AE25" s="558">
        <f>'Մուտք 6'!G46*Ջերմարարություն!$D$4</f>
        <v>0</v>
      </c>
      <c r="AF25" s="558">
        <f>+'Մուտք 6'!H46</f>
        <v>0</v>
      </c>
      <c r="AG25" s="558">
        <f>'Մուտք 5'!D91*Ջերմարարություն!$D$23</f>
        <v>0</v>
      </c>
      <c r="AH25" s="558">
        <f>'Մուտք 5'!E91*Ջերմարարություն!$D$24+'Մուտք 5'!F91*Ջերմարարություն!$D$25</f>
        <v>0</v>
      </c>
      <c r="AI25" s="558">
        <f>'Մուտք 5'!H91*Ջերմարարություն!$D$26+'Մուտք 5'!G91*Ջերմարարություն!$D$27</f>
        <v>0</v>
      </c>
      <c r="AJ25" s="558">
        <f>'Մուտք 6'!F46*Ջերմարարություն!$D$4</f>
        <v>0</v>
      </c>
      <c r="AK25" s="559"/>
      <c r="AL25" s="560"/>
      <c r="AM25" s="562">
        <f>'Մուտք 1'!F160*Ջերմարարություն!$D$4</f>
        <v>3447.3600000000006</v>
      </c>
    </row>
    <row r="26" spans="2:40" ht="13.5" outlineLevel="1">
      <c r="B26" s="552">
        <v>4.3</v>
      </c>
      <c r="C26" s="582" t="s">
        <v>506</v>
      </c>
      <c r="D26" s="583" t="s">
        <v>507</v>
      </c>
      <c r="E26" s="584" t="s">
        <v>192</v>
      </c>
      <c r="F26" s="556">
        <f t="shared" si="0"/>
        <v>0</v>
      </c>
      <c r="G26" s="557">
        <f t="shared" si="27"/>
        <v>0</v>
      </c>
      <c r="H26" s="558">
        <f>'Մուտք 4'!I74*Ջերմարարություն!$D$21</f>
        <v>0</v>
      </c>
      <c r="I26" s="558">
        <f>'Մուտք 4'!E74*Ջերմարարություն!$D$15</f>
        <v>0</v>
      </c>
      <c r="J26" s="558">
        <f>'Մուտք 4'!D74*Ջերմարարություն!$D$13</f>
        <v>0</v>
      </c>
      <c r="K26" s="558">
        <f>++'Մուտք 4'!F74*Ջերմարարություն!$D$16</f>
        <v>0</v>
      </c>
      <c r="L26" s="558">
        <f>'Մուտք 4'!G74*Ջերմարարություն!D$17</f>
        <v>0</v>
      </c>
      <c r="M26" s="558">
        <f>'Մուտք 4'!H74*Ջերմարարություն!$D$18</f>
        <v>0</v>
      </c>
      <c r="N26" s="559">
        <f t="shared" si="26"/>
        <v>0</v>
      </c>
      <c r="O26" s="558">
        <f>'Մուտք 3'!D226*Ջերմարարություն!$D$30</f>
        <v>0</v>
      </c>
      <c r="P26" s="558">
        <f>'Մուտք 3'!F226*Ջերմարարություն!$D$31</f>
        <v>0</v>
      </c>
      <c r="Q26" s="558">
        <f>'Մուտք 3'!G226*Ջերմարարություն!$D$31</f>
        <v>0</v>
      </c>
      <c r="R26" s="558">
        <f>'Մուտք 3'!H226*Ջերմարարություն!$D$31</f>
        <v>0</v>
      </c>
      <c r="S26" s="558">
        <f>'Մուտք 3'!J226*Ջերմարարություն!$D$32</f>
        <v>0</v>
      </c>
      <c r="T26" s="558">
        <f>'Մուտք 3'!K226*Ջերմարարություն!$D$32</f>
        <v>0</v>
      </c>
      <c r="U26" s="558">
        <f>'Մուտք 3'!L226*Ջերմարարություն!$D$32</f>
        <v>0</v>
      </c>
      <c r="V26" s="558">
        <f>'Մուտք 3'!M226*Ջերմարարություն!$D$32</f>
        <v>0</v>
      </c>
      <c r="W26" s="558">
        <f>'Մուտք 3'!N226*Ջերմարարություն!$D$35</f>
        <v>0</v>
      </c>
      <c r="X26" s="558">
        <f>'Մուտք 3'!P226*Ջերմարարություն!$D$32</f>
        <v>0</v>
      </c>
      <c r="Y26" s="558">
        <f>'Մուտք 3'!Q226*Ջերմարարություն!$D$32</f>
        <v>0</v>
      </c>
      <c r="Z26" s="558">
        <f>'Մուտք 3'!R226*Ջերմարարություն!$D$32</f>
        <v>0</v>
      </c>
      <c r="AA26" s="560">
        <f>'Մուտք 2'!F96*Ջերմարարություն!$D$9</f>
        <v>0</v>
      </c>
      <c r="AB26" s="561">
        <f t="shared" si="28"/>
        <v>-6.48</v>
      </c>
      <c r="AC26" s="558">
        <f>'Մուտք 6'!D47*Ջերմարարություն!$D$4</f>
        <v>0</v>
      </c>
      <c r="AD26" s="558">
        <f>'Մուտք 6'!E47*Ջերմարարություն!$D$4</f>
        <v>-6.48</v>
      </c>
      <c r="AE26" s="558">
        <f>'Մուտք 6'!G47*Ջերմարարություն!$D$4</f>
        <v>0</v>
      </c>
      <c r="AF26" s="558">
        <f>+'Մուտք 6'!H47</f>
        <v>0</v>
      </c>
      <c r="AG26" s="558">
        <f>'Մուտք 5'!D92*Ջերմարարություն!$D$23</f>
        <v>0</v>
      </c>
      <c r="AH26" s="558">
        <f>'Մուտք 5'!E92*Ջերմարարություն!$D$24+'Մուտք 5'!F92*Ջերմարարություն!$D$25</f>
        <v>0</v>
      </c>
      <c r="AI26" s="558">
        <f>'Մուտք 5'!H92*Ջերմարարություն!$D$26+'Մուտք 5'!G92*Ջերմարարություն!$D$27</f>
        <v>0</v>
      </c>
      <c r="AJ26" s="558">
        <f>'Մուտք 6'!F47*Ջերմարարություն!$D$4</f>
        <v>0</v>
      </c>
      <c r="AK26" s="559"/>
      <c r="AL26" s="560"/>
      <c r="AM26" s="562">
        <f>'Մուտք 1'!F161*Ջերմարարություն!$D$4</f>
        <v>6.48</v>
      </c>
    </row>
    <row r="27" spans="2:40" ht="14.25" outlineLevel="1" thickBot="1">
      <c r="B27" s="552">
        <v>4.4000000000000004</v>
      </c>
      <c r="C27" s="582" t="s">
        <v>508</v>
      </c>
      <c r="D27" s="583" t="s">
        <v>509</v>
      </c>
      <c r="E27" s="584" t="s">
        <v>50</v>
      </c>
      <c r="F27" s="556">
        <f t="shared" si="0"/>
        <v>0</v>
      </c>
      <c r="G27" s="557">
        <f t="shared" si="27"/>
        <v>0</v>
      </c>
      <c r="H27" s="558">
        <f>'Մուտք 4'!I75*Ջերմարարություն!$D$21</f>
        <v>0</v>
      </c>
      <c r="I27" s="558">
        <f>'Մուտք 4'!E75*Ջերմարարություն!$D$15</f>
        <v>0</v>
      </c>
      <c r="J27" s="558">
        <f>'Մուտք 4'!D75*Ջերմարարություն!$D$13</f>
        <v>0</v>
      </c>
      <c r="K27" s="558">
        <f>++'Մուտք 4'!F75*Ջերմարարություն!$D$16</f>
        <v>0</v>
      </c>
      <c r="L27" s="558">
        <f>'Մուտք 4'!G75*Ջերմարարություն!D$17</f>
        <v>0</v>
      </c>
      <c r="M27" s="558">
        <f>'Մուտք 4'!H75*Ջերմարարություն!$D$18</f>
        <v>0</v>
      </c>
      <c r="N27" s="559">
        <f t="shared" si="26"/>
        <v>0</v>
      </c>
      <c r="O27" s="558">
        <f>'Մուտք 3'!D227*Ջերմարարություն!$D$30</f>
        <v>0</v>
      </c>
      <c r="P27" s="558">
        <f>'Մուտք 3'!F227*Ջերմարարություն!$D$31</f>
        <v>0</v>
      </c>
      <c r="Q27" s="558">
        <f>'Մուտք 3'!G227*Ջերմարարություն!$D$31</f>
        <v>0</v>
      </c>
      <c r="R27" s="558">
        <f>'Մուտք 3'!H227*Ջերմարարություն!$D$31</f>
        <v>0</v>
      </c>
      <c r="S27" s="558">
        <f>'Մուտք 3'!J227*Ջերմարարություն!$D$32</f>
        <v>0</v>
      </c>
      <c r="T27" s="558">
        <f>'Մուտք 3'!K227*Ջերմարարություն!$D$32</f>
        <v>0</v>
      </c>
      <c r="U27" s="558">
        <f>'Մուտք 3'!L227*Ջերմարարություն!$D$32</f>
        <v>0</v>
      </c>
      <c r="V27" s="558">
        <f>'Մուտք 3'!M227*Ջերմարարություն!$D$32</f>
        <v>0</v>
      </c>
      <c r="W27" s="558">
        <f>'Մուտք 3'!N227*Ջերմարարություն!$D$35</f>
        <v>0</v>
      </c>
      <c r="X27" s="558">
        <f>'Մուտք 3'!P227*Ջերմարարություն!$D$32</f>
        <v>0</v>
      </c>
      <c r="Y27" s="558">
        <f>'Մուտք 3'!Q227*Ջերմարարություն!$D$32</f>
        <v>0</v>
      </c>
      <c r="Z27" s="558">
        <f>'Մուտք 3'!R227*Ջերմարարություն!$D$32</f>
        <v>0</v>
      </c>
      <c r="AA27" s="560">
        <f>'Մուտք 2'!F97*Ջերմարարություն!$D$9</f>
        <v>0</v>
      </c>
      <c r="AB27" s="561">
        <f t="shared" si="28"/>
        <v>-3.456</v>
      </c>
      <c r="AC27" s="558">
        <f>'Մուտք 6'!D48*Ջերմարարություն!$D$4</f>
        <v>0</v>
      </c>
      <c r="AD27" s="558">
        <f>'Մուտք 6'!E48*Ջերմարարություն!$D$4</f>
        <v>0</v>
      </c>
      <c r="AE27" s="558">
        <f>'Մուտք 6'!G48*Ջերմարարություն!$D$4</f>
        <v>-3.456</v>
      </c>
      <c r="AF27" s="558">
        <f>+'Մուտք 6'!H48</f>
        <v>0</v>
      </c>
      <c r="AG27" s="558">
        <f>'Մուտք 5'!D93*Ջերմարարություն!$D$23</f>
        <v>0</v>
      </c>
      <c r="AH27" s="558">
        <f>'Մուտք 5'!E93*Ջերմարարություն!$D$24+'Մուտք 5'!F93*Ջերմարարություն!$D$25</f>
        <v>0</v>
      </c>
      <c r="AI27" s="558">
        <f>'Մուտք 5'!H93*Ջերմարարություն!$D$26+'Մուտք 5'!G93*Ջերմարարություն!$D$27</f>
        <v>0</v>
      </c>
      <c r="AJ27" s="558">
        <f>'Մուտք 6'!F48*Ջերմարարություն!$D$4</f>
        <v>0</v>
      </c>
      <c r="AK27" s="559"/>
      <c r="AL27" s="560">
        <f>-'Մուտք 6'!H44</f>
        <v>0</v>
      </c>
      <c r="AM27" s="562">
        <f>'Մուտք 1'!F162*Ջերմարարություն!$D$4</f>
        <v>3.456</v>
      </c>
    </row>
    <row r="28" spans="2:40" s="486" customFormat="1" ht="29.25" thickBot="1">
      <c r="B28" s="607">
        <v>5</v>
      </c>
      <c r="C28" s="591" t="s">
        <v>510</v>
      </c>
      <c r="D28" s="592" t="s">
        <v>511</v>
      </c>
      <c r="E28" s="593" t="s">
        <v>193</v>
      </c>
      <c r="F28" s="594">
        <f t="shared" si="0"/>
        <v>1409.2362298150551</v>
      </c>
      <c r="G28" s="595">
        <f>SUM(H28:M28)</f>
        <v>0</v>
      </c>
      <c r="H28" s="596">
        <f t="shared" ref="H28:L28" si="29">SUM(H29:H34)</f>
        <v>0</v>
      </c>
      <c r="I28" s="596">
        <f t="shared" si="29"/>
        <v>0</v>
      </c>
      <c r="J28" s="596">
        <f t="shared" si="29"/>
        <v>0</v>
      </c>
      <c r="K28" s="596">
        <f t="shared" si="29"/>
        <v>0</v>
      </c>
      <c r="L28" s="596">
        <f t="shared" si="29"/>
        <v>0</v>
      </c>
      <c r="M28" s="596">
        <f>SUM(M29:M34)</f>
        <v>0</v>
      </c>
      <c r="N28" s="597">
        <f t="shared" si="26"/>
        <v>0</v>
      </c>
      <c r="O28" s="597">
        <f>SUM(O29:O34)</f>
        <v>0</v>
      </c>
      <c r="P28" s="597">
        <f t="shared" ref="P28:Z28" si="30">SUM(P29:P34)</f>
        <v>0</v>
      </c>
      <c r="Q28" s="597">
        <f t="shared" si="30"/>
        <v>0</v>
      </c>
      <c r="R28" s="597">
        <f t="shared" si="30"/>
        <v>0</v>
      </c>
      <c r="S28" s="597">
        <f t="shared" si="30"/>
        <v>0</v>
      </c>
      <c r="T28" s="597">
        <f t="shared" si="30"/>
        <v>0</v>
      </c>
      <c r="U28" s="597">
        <f t="shared" si="30"/>
        <v>0</v>
      </c>
      <c r="V28" s="597">
        <f t="shared" si="30"/>
        <v>0</v>
      </c>
      <c r="W28" s="597">
        <f t="shared" si="30"/>
        <v>0</v>
      </c>
      <c r="X28" s="597">
        <f t="shared" si="30"/>
        <v>0</v>
      </c>
      <c r="Y28" s="597">
        <f t="shared" si="30"/>
        <v>0</v>
      </c>
      <c r="Z28" s="597">
        <f t="shared" si="30"/>
        <v>0</v>
      </c>
      <c r="AA28" s="596">
        <f>SUM(AA29:AA34)</f>
        <v>228.59622981505535</v>
      </c>
      <c r="AB28" s="597">
        <f>SUM(AC28:AJ28)</f>
        <v>0</v>
      </c>
      <c r="AC28" s="596">
        <f>'Մուտք 6'!D49*Ջերմարարություն!$D$4</f>
        <v>0</v>
      </c>
      <c r="AD28" s="596">
        <f>'Մուտք 6'!E49*Ջերմարարություն!$D$4</f>
        <v>0</v>
      </c>
      <c r="AE28" s="596">
        <f>'Մուտք 6'!G49*Ջերմարարություն!$D$4</f>
        <v>0</v>
      </c>
      <c r="AF28" s="596">
        <f>+'Մուտք 6'!H49</f>
        <v>0</v>
      </c>
      <c r="AG28" s="596">
        <f t="shared" ref="AG28" si="31">SUM(AG29:AG32)</f>
        <v>0</v>
      </c>
      <c r="AH28" s="596">
        <f>SUM(AH29:AH32)</f>
        <v>0</v>
      </c>
      <c r="AI28" s="596">
        <f>'Մուտք 5'!H94*Ջերմարարություն!$D$26+'Մուտք 5'!G94*Ջերմարարություն!$D$27</f>
        <v>0</v>
      </c>
      <c r="AJ28" s="596">
        <f>'Մուտք 6'!F49*Ջերմարարություն!$D$4</f>
        <v>0</v>
      </c>
      <c r="AK28" s="596"/>
      <c r="AL28" s="597">
        <f>SUM(AL29:AL34)</f>
        <v>2</v>
      </c>
      <c r="AM28" s="598">
        <f>Ջերմարարություն!$D$4*'Մուտք 1'!F163</f>
        <v>1178.6399999999999</v>
      </c>
      <c r="AN28" s="608"/>
    </row>
    <row r="29" spans="2:40" ht="13.5" outlineLevel="1">
      <c r="B29" s="552">
        <v>5.0999999999999996</v>
      </c>
      <c r="C29" s="582" t="s">
        <v>489</v>
      </c>
      <c r="D29" s="583" t="s">
        <v>490</v>
      </c>
      <c r="E29" s="584" t="s">
        <v>188</v>
      </c>
      <c r="F29" s="556">
        <f t="shared" si="0"/>
        <v>668.16</v>
      </c>
      <c r="G29" s="557">
        <f>SUM(H29:M29)</f>
        <v>0</v>
      </c>
      <c r="H29" s="558">
        <f>'Մուտք 4'!I77*Ջերմարարություն!$D$21</f>
        <v>0</v>
      </c>
      <c r="I29" s="558">
        <f>'Մուտք 4'!E77*Ջերմարարություն!$D$15</f>
        <v>0</v>
      </c>
      <c r="J29" s="558">
        <f>'Մուտք 4'!D77*Ջերմարարություն!$D$13</f>
        <v>0</v>
      </c>
      <c r="K29" s="558">
        <f>++'Մուտք 4'!F77*Ջերմարարություն!$D$16</f>
        <v>0</v>
      </c>
      <c r="L29" s="558">
        <f>'Մուտք 4'!G77*Ջերմարարություն!D$17</f>
        <v>0</v>
      </c>
      <c r="M29" s="558">
        <f>'Մուտք 4'!H77*Ջերմարարություն!$D$18</f>
        <v>0</v>
      </c>
      <c r="N29" s="559">
        <f t="shared" si="26"/>
        <v>0</v>
      </c>
      <c r="O29" s="558">
        <f>'Մուտք 3'!D229*Ջերմարարություն!$D$30</f>
        <v>0</v>
      </c>
      <c r="P29" s="558">
        <f>'Մուտք 3'!F229*Ջերմարարություն!$D$31</f>
        <v>0</v>
      </c>
      <c r="Q29" s="558">
        <f>'Մուտք 3'!G229*Ջերմարարություն!$D$31</f>
        <v>0</v>
      </c>
      <c r="R29" s="558">
        <f>'Մուտք 3'!H229*Ջերմարարություն!$D$31</f>
        <v>0</v>
      </c>
      <c r="S29" s="558">
        <f>'Մուտք 3'!J229*Ջերմարարություն!$D$32</f>
        <v>0</v>
      </c>
      <c r="T29" s="558">
        <f>'Մուտք 3'!K229*Ջերմարարություն!$D$32</f>
        <v>0</v>
      </c>
      <c r="U29" s="558">
        <f>'Մուտք 3'!L229*Ջերմարարություն!$D$32</f>
        <v>0</v>
      </c>
      <c r="V29" s="558">
        <f>'Մուտք 3'!M229*Ջերմարարություն!$D$32</f>
        <v>0</v>
      </c>
      <c r="W29" s="558">
        <f>'Մուտք 3'!N229*Ջերմարարություն!$D$35</f>
        <v>0</v>
      </c>
      <c r="X29" s="558">
        <f>'Մուտք 3'!P229*Ջերմարարություն!$D$32</f>
        <v>0</v>
      </c>
      <c r="Y29" s="558">
        <f>'Մուտք 3'!Q229*Ջերմարարություն!$D$32</f>
        <v>0</v>
      </c>
      <c r="Z29" s="558">
        <f>'Մուտք 3'!R229*Ջերմարարություն!$D$32</f>
        <v>0</v>
      </c>
      <c r="AA29" s="560">
        <f>'Մուտք 2'!F99*Ջերմարարություն!$D$9</f>
        <v>0</v>
      </c>
      <c r="AB29" s="561">
        <f>SUM(AC29:AJ29)</f>
        <v>0</v>
      </c>
      <c r="AC29" s="558">
        <f>'Մուտք 6'!D50*Ջերմարարություն!$D$4</f>
        <v>0</v>
      </c>
      <c r="AD29" s="558">
        <f>'Մուտք 6'!E50*Ջերմարարություն!$D$4</f>
        <v>0</v>
      </c>
      <c r="AE29" s="558">
        <f>'Մուտք 6'!G50*Ջերմարարություն!$D$4</f>
        <v>0</v>
      </c>
      <c r="AF29" s="558">
        <f>+'Մուտք 6'!H50</f>
        <v>0</v>
      </c>
      <c r="AG29" s="558">
        <f>'Մուտք 5'!D95*Ջերմարարություն!$D$23</f>
        <v>0</v>
      </c>
      <c r="AH29" s="558">
        <f>'Մուտք 5'!E95*Ջերմարարություն!$D$24+'Մուտք 5'!F95*Ջերմարարություն!$D$25</f>
        <v>0</v>
      </c>
      <c r="AI29" s="558">
        <f>'Մուտք 5'!H95*Ջերմարարություն!$D$26+'Մուտք 5'!G95*Ջերմարարություն!$D$27</f>
        <v>0</v>
      </c>
      <c r="AJ29" s="558">
        <f>'Մուտք 6'!F50*Ջերմարարություն!$D$4</f>
        <v>0</v>
      </c>
      <c r="AK29" s="559"/>
      <c r="AL29" s="560"/>
      <c r="AM29" s="562">
        <f>'Մուտք 1'!F164*Ջերմարարություն!$D$4</f>
        <v>668.16</v>
      </c>
      <c r="AN29" s="206"/>
    </row>
    <row r="30" spans="2:40" ht="13.5" outlineLevel="1">
      <c r="B30" s="552">
        <v>5.2</v>
      </c>
      <c r="C30" s="582" t="s">
        <v>512</v>
      </c>
      <c r="D30" s="583" t="s">
        <v>513</v>
      </c>
      <c r="E30" s="584" t="s">
        <v>48</v>
      </c>
      <c r="F30" s="556">
        <f t="shared" si="0"/>
        <v>379.49599999999998</v>
      </c>
      <c r="G30" s="557">
        <f t="shared" ref="G30:G34" si="32">SUM(H30:M30)</f>
        <v>0</v>
      </c>
      <c r="H30" s="558">
        <f>'Մուտք 4'!I78*Ջերմարարություն!$D$21</f>
        <v>0</v>
      </c>
      <c r="I30" s="558">
        <f>'Մուտք 4'!E78*Ջերմարարություն!$D$15</f>
        <v>0</v>
      </c>
      <c r="J30" s="558">
        <f>'Մուտք 4'!D78*Ջերմարարություն!$D$13</f>
        <v>0</v>
      </c>
      <c r="K30" s="558">
        <f>++'Մուտք 4'!F78*Ջերմարարություն!$D$16</f>
        <v>0</v>
      </c>
      <c r="L30" s="558">
        <f>'Մուտք 4'!G78*Ջերմարարություն!D$17</f>
        <v>0</v>
      </c>
      <c r="M30" s="558">
        <f>'Մուտք 4'!H78*Ջերմարարություն!$D$18</f>
        <v>0</v>
      </c>
      <c r="N30" s="559">
        <f t="shared" si="26"/>
        <v>0</v>
      </c>
      <c r="O30" s="558">
        <f>'Մուտք 3'!D230*Ջերմարարություն!$D$30</f>
        <v>0</v>
      </c>
      <c r="P30" s="558">
        <f>'Մուտք 3'!F230*Ջերմարարություն!$D$31</f>
        <v>0</v>
      </c>
      <c r="Q30" s="558">
        <f>'Մուտք 3'!G230*Ջերմարարություն!$D$31</f>
        <v>0</v>
      </c>
      <c r="R30" s="558">
        <f>'Մուտք 3'!H230*Ջերմարարություն!$D$31</f>
        <v>0</v>
      </c>
      <c r="S30" s="558">
        <f>'Մուտք 3'!J230*Ջերմարարություն!$D$32</f>
        <v>0</v>
      </c>
      <c r="T30" s="558">
        <f>'Մուտք 3'!K230*Ջերմարարություն!$D$32</f>
        <v>0</v>
      </c>
      <c r="U30" s="558">
        <f>'Մուտք 3'!L230*Ջերմարարություն!$D$32</f>
        <v>0</v>
      </c>
      <c r="V30" s="558">
        <f>'Մուտք 3'!M230*Ջերմարարություն!$D$32</f>
        <v>0</v>
      </c>
      <c r="W30" s="558">
        <f>'Մուտք 3'!N230*Ջերմարարություն!$D$35</f>
        <v>0</v>
      </c>
      <c r="X30" s="558">
        <f>'Մուտք 3'!P230*Ջերմարարություն!$D$32</f>
        <v>0</v>
      </c>
      <c r="Y30" s="558">
        <f>'Մուտք 3'!Q230*Ջերմարարություն!$D$32</f>
        <v>0</v>
      </c>
      <c r="Z30" s="558">
        <f>'Մուտք 3'!R230*Ջերմարարություն!$D$32</f>
        <v>0</v>
      </c>
      <c r="AA30" s="560">
        <f>'Մուտք 2'!F100*Ջերմարարություն!$D$9</f>
        <v>0</v>
      </c>
      <c r="AB30" s="561">
        <f t="shared" ref="AB30:AB34" si="33">SUM(AC30:AJ30)</f>
        <v>0</v>
      </c>
      <c r="AC30" s="558">
        <f>'Մուտք 6'!D51*Ջերմարարություն!$D$4</f>
        <v>0</v>
      </c>
      <c r="AD30" s="558">
        <f>'Մուտք 6'!E51*Ջերմարարություն!$D$4</f>
        <v>0</v>
      </c>
      <c r="AE30" s="558">
        <f>'Մուտք 6'!G51*Ջերմարարություն!$D$4</f>
        <v>0</v>
      </c>
      <c r="AF30" s="558">
        <f>+'Մուտք 6'!H51</f>
        <v>0</v>
      </c>
      <c r="AG30" s="558">
        <f>'Մուտք 5'!D96*Ջերմարարություն!$D$23</f>
        <v>0</v>
      </c>
      <c r="AH30" s="558">
        <f>'Մուտք 5'!E96*Ջերմարարություն!$D$24+'Մուտք 5'!F96*Ջերմարարություն!$D$25</f>
        <v>0</v>
      </c>
      <c r="AI30" s="558">
        <f>'Մուտք 5'!H96*Ջերմարարություն!$D$26+'Մուտք 5'!G96*Ջերմարարություն!$D$27</f>
        <v>0</v>
      </c>
      <c r="AJ30" s="558">
        <f>'Մուտք 6'!F51*Ջերմարարություն!$D$4</f>
        <v>0</v>
      </c>
      <c r="AK30" s="559"/>
      <c r="AL30" s="560">
        <f>'Մուտք 1'!F43</f>
        <v>2</v>
      </c>
      <c r="AM30" s="562">
        <f>'Մուտք 1'!F165*Ջերմարարություն!$D$4</f>
        <v>377.49599999999998</v>
      </c>
      <c r="AN30" s="206"/>
    </row>
    <row r="31" spans="2:40" ht="13.5" outlineLevel="1">
      <c r="B31" s="552">
        <v>5.3</v>
      </c>
      <c r="C31" s="582" t="s">
        <v>502</v>
      </c>
      <c r="D31" s="583" t="s">
        <v>514</v>
      </c>
      <c r="E31" s="584" t="s">
        <v>49</v>
      </c>
      <c r="F31" s="556">
        <f t="shared" si="0"/>
        <v>132.12000000000066</v>
      </c>
      <c r="G31" s="557">
        <f t="shared" si="32"/>
        <v>0</v>
      </c>
      <c r="H31" s="558">
        <f>'Մուտք 4'!I79*Ջերմարարություն!$D$21</f>
        <v>0</v>
      </c>
      <c r="I31" s="558">
        <f>'Մուտք 4'!E79*Ջերմարարություն!$D$15</f>
        <v>0</v>
      </c>
      <c r="J31" s="558">
        <f>'Մուտք 4'!D79*Ջերմարարություն!$D$13</f>
        <v>0</v>
      </c>
      <c r="K31" s="558">
        <f>++'Մուտք 4'!F79*Ջերմարարություն!$D$16</f>
        <v>0</v>
      </c>
      <c r="L31" s="558">
        <f>'Մուտք 4'!G79*Ջերմարարություն!D$17</f>
        <v>0</v>
      </c>
      <c r="M31" s="558">
        <f>'Մուտք 4'!H79*Ջերմարարություն!$D$18</f>
        <v>0</v>
      </c>
      <c r="N31" s="559">
        <f t="shared" si="26"/>
        <v>0</v>
      </c>
      <c r="O31" s="558">
        <f>'Մուտք 3'!D231*Ջերմարարություն!$D$30</f>
        <v>0</v>
      </c>
      <c r="P31" s="558">
        <f>'Մուտք 3'!F231*Ջերմարարություն!$D$31</f>
        <v>0</v>
      </c>
      <c r="Q31" s="558">
        <f>'Մուտք 3'!G231*Ջերմարարություն!$D$31</f>
        <v>0</v>
      </c>
      <c r="R31" s="558">
        <f>'Մուտք 3'!H231*Ջերմարարություն!$D$31</f>
        <v>0</v>
      </c>
      <c r="S31" s="558">
        <f>'Մուտք 3'!J231*Ջերմարարություն!$D$32</f>
        <v>0</v>
      </c>
      <c r="T31" s="558">
        <f>'Մուտք 3'!K231*Ջերմարարություն!$D$32</f>
        <v>0</v>
      </c>
      <c r="U31" s="558">
        <f>'Մուտք 3'!L231*Ջերմարարություն!$D$32</f>
        <v>0</v>
      </c>
      <c r="V31" s="558">
        <f>'Մուտք 3'!M231*Ջերմարարություն!$D$32</f>
        <v>0</v>
      </c>
      <c r="W31" s="558">
        <f>'Մուտք 3'!N231*Ջերմարարություն!$D$35</f>
        <v>0</v>
      </c>
      <c r="X31" s="558">
        <f>'Մուտք 3'!P231*Ջերմարարություն!$D$32</f>
        <v>0</v>
      </c>
      <c r="Y31" s="558">
        <f>'Մուտք 3'!Q231*Ջերմարարություն!$D$32</f>
        <v>0</v>
      </c>
      <c r="Z31" s="558">
        <f>'Մուտք 3'!R231*Ջերմարարություն!$D$32</f>
        <v>0</v>
      </c>
      <c r="AA31" s="560">
        <f>'Մուտք 2'!F101*Ջերմարարություն!$D$9</f>
        <v>0</v>
      </c>
      <c r="AB31" s="561">
        <f t="shared" si="33"/>
        <v>0</v>
      </c>
      <c r="AC31" s="558">
        <f>'Մուտք 6'!D52*Ջերմարարություն!$D$4</f>
        <v>0</v>
      </c>
      <c r="AD31" s="558">
        <f>'Մուտք 6'!E52*Ջերմարարություն!$D$4</f>
        <v>0</v>
      </c>
      <c r="AE31" s="558">
        <f>'Մուտք 6'!G52*Ջերմարարություն!$D$4</f>
        <v>0</v>
      </c>
      <c r="AF31" s="558">
        <f>+'Մուտք 6'!H52</f>
        <v>0</v>
      </c>
      <c r="AG31" s="558">
        <f>'Մուտք 5'!D97*Ջերմարարություն!$D$23</f>
        <v>0</v>
      </c>
      <c r="AH31" s="558">
        <f>'Մուտք 5'!E97*Ջերմարարություն!$D$24+'Մուտք 5'!F97*Ջերմարարություն!$D$25</f>
        <v>0</v>
      </c>
      <c r="AI31" s="558">
        <f>'Մուտք 5'!H97*Ջերմարարություն!$D$26+'Մուտք 5'!G97*Ջերմարարություն!$D$27</f>
        <v>0</v>
      </c>
      <c r="AJ31" s="558">
        <f>'Մուտք 6'!F52*Ջերմարարություն!$D$4</f>
        <v>0</v>
      </c>
      <c r="AK31" s="559"/>
      <c r="AL31" s="560"/>
      <c r="AM31" s="562">
        <f>'Մուտք 1'!F166*Ջերմարարություն!$D$4</f>
        <v>132.12000000000066</v>
      </c>
      <c r="AN31" s="206"/>
    </row>
    <row r="32" spans="2:40" ht="13.5" outlineLevel="1">
      <c r="B32" s="552">
        <v>5.4</v>
      </c>
      <c r="C32" s="582" t="s">
        <v>506</v>
      </c>
      <c r="D32" s="583" t="s">
        <v>507</v>
      </c>
      <c r="E32" s="584" t="s">
        <v>192</v>
      </c>
      <c r="F32" s="556">
        <f t="shared" si="0"/>
        <v>0.36000000000000004</v>
      </c>
      <c r="G32" s="557">
        <f t="shared" si="32"/>
        <v>0</v>
      </c>
      <c r="H32" s="558">
        <f>'Մուտք 4'!I80*Ջերմարարություն!$D$21</f>
        <v>0</v>
      </c>
      <c r="I32" s="558">
        <f>'Մուտք 4'!E80*Ջերմարարություն!$D$15</f>
        <v>0</v>
      </c>
      <c r="J32" s="558">
        <f>'Մուտք 4'!D80*Ջերմարարություն!$D$13</f>
        <v>0</v>
      </c>
      <c r="K32" s="558">
        <f>++'Մուտք 4'!F80*Ջերմարարություն!$D$16</f>
        <v>0</v>
      </c>
      <c r="L32" s="558">
        <f>'Մուտք 4'!G80*Ջերմարարություն!D$17</f>
        <v>0</v>
      </c>
      <c r="M32" s="558">
        <f>'Մուտք 4'!H80*Ջերմարարություն!$D$18</f>
        <v>0</v>
      </c>
      <c r="N32" s="559">
        <f t="shared" si="26"/>
        <v>0</v>
      </c>
      <c r="O32" s="558">
        <f>'Մուտք 3'!D232*Ջերմարարություն!$D$30</f>
        <v>0</v>
      </c>
      <c r="P32" s="558">
        <f>'Մուտք 3'!F232*Ջերմարարություն!$D$31</f>
        <v>0</v>
      </c>
      <c r="Q32" s="558">
        <f>'Մուտք 3'!G232*Ջերմարարություն!$D$31</f>
        <v>0</v>
      </c>
      <c r="R32" s="558">
        <f>'Մուտք 3'!H232*Ջերմարարություն!$D$31</f>
        <v>0</v>
      </c>
      <c r="S32" s="558">
        <f>'Մուտք 3'!J232*Ջերմարարություն!$D$32</f>
        <v>0</v>
      </c>
      <c r="T32" s="558">
        <f>'Մուտք 3'!K232*Ջերմարարություն!$D$32</f>
        <v>0</v>
      </c>
      <c r="U32" s="558">
        <f>'Մուտք 3'!L232*Ջերմարարություն!$D$32</f>
        <v>0</v>
      </c>
      <c r="V32" s="558">
        <f>'Մուտք 3'!M232*Ջերմարարություն!$D$32</f>
        <v>0</v>
      </c>
      <c r="W32" s="558">
        <f>'Մուտք 3'!N232*Ջերմարարություն!$D$35</f>
        <v>0</v>
      </c>
      <c r="X32" s="558">
        <f>'Մուտք 3'!P232*Ջերմարարություն!$D$32</f>
        <v>0</v>
      </c>
      <c r="Y32" s="558">
        <f>'Մուտք 3'!Q232*Ջերմարարություն!$D$32</f>
        <v>0</v>
      </c>
      <c r="Z32" s="558">
        <f>'Մուտք 3'!R232*Ջերմարարություն!$D$32</f>
        <v>0</v>
      </c>
      <c r="AA32" s="560">
        <f>'Մուտք 2'!F102*Ջերմարարություն!$D$9</f>
        <v>0</v>
      </c>
      <c r="AB32" s="561">
        <f t="shared" si="33"/>
        <v>0</v>
      </c>
      <c r="AC32" s="558">
        <f>'Մուտք 6'!D53*Ջերմարարություն!$D$4</f>
        <v>0</v>
      </c>
      <c r="AD32" s="558">
        <f>'Մուտք 6'!E53*Ջերմարարություն!$D$4</f>
        <v>0</v>
      </c>
      <c r="AE32" s="558">
        <f>'Մուտք 6'!G53*Ջերմարարություն!$D$4</f>
        <v>0</v>
      </c>
      <c r="AF32" s="558">
        <f>+'Մուտք 6'!H53</f>
        <v>0</v>
      </c>
      <c r="AG32" s="558">
        <f>'Մուտք 5'!D98*Ջերմարարություն!$D$23</f>
        <v>0</v>
      </c>
      <c r="AH32" s="558">
        <f>'Մուտք 5'!E98*Ջերմարարություն!$D$24+'Մուտք 5'!F98*Ջերմարարություն!$D$25</f>
        <v>0</v>
      </c>
      <c r="AI32" s="558">
        <f>'Մուտք 5'!H98*Ջերմարարություն!$D$26+'Մուտք 5'!G98*Ջերմարարություն!$D$27</f>
        <v>0</v>
      </c>
      <c r="AJ32" s="558">
        <f>'Մուտք 6'!F53*Ջերմարարություն!$D$4</f>
        <v>0</v>
      </c>
      <c r="AK32" s="559"/>
      <c r="AL32" s="560"/>
      <c r="AM32" s="562">
        <f>'Մուտք 1'!F167*Ջերմարարություն!$D$4</f>
        <v>0.36000000000000004</v>
      </c>
      <c r="AN32" s="206"/>
    </row>
    <row r="33" spans="1:40" ht="13.5" outlineLevel="1">
      <c r="B33" s="552">
        <v>5.5</v>
      </c>
      <c r="C33" s="582" t="s">
        <v>759</v>
      </c>
      <c r="D33" s="583" t="s">
        <v>758</v>
      </c>
      <c r="E33" s="665" t="s">
        <v>585</v>
      </c>
      <c r="F33" s="556">
        <f t="shared" si="0"/>
        <v>228.59622981505535</v>
      </c>
      <c r="G33" s="557">
        <f t="shared" si="32"/>
        <v>0</v>
      </c>
      <c r="H33" s="558">
        <f>'Մուտք 4'!I81*Ջերմարարություն!$D$21</f>
        <v>0</v>
      </c>
      <c r="I33" s="558">
        <f>'Մուտք 4'!E81*Ջերմարարություն!$D$15</f>
        <v>0</v>
      </c>
      <c r="J33" s="558">
        <f>'Մուտք 4'!D81*Ջերմարարություն!$D$13</f>
        <v>0</v>
      </c>
      <c r="K33" s="558">
        <f>++'Մուտք 4'!F81*Ջերմարարություն!$D$16</f>
        <v>0</v>
      </c>
      <c r="L33" s="558">
        <f>'Մուտք 4'!G81*Ջերմարարություն!D$17</f>
        <v>0</v>
      </c>
      <c r="M33" s="558">
        <f>'Մուտք 4'!H81*Ջերմարարություն!$D$18</f>
        <v>0</v>
      </c>
      <c r="N33" s="559">
        <f t="shared" si="26"/>
        <v>0</v>
      </c>
      <c r="O33" s="558">
        <f>'Մուտք 3'!D233*Ջերմարարություն!$D$30</f>
        <v>0</v>
      </c>
      <c r="P33" s="558">
        <f>'Մուտք 3'!F233*Ջերմարարություն!$D$31</f>
        <v>0</v>
      </c>
      <c r="Q33" s="558">
        <f>'Մուտք 3'!G233*Ջերմարարություն!$D$31</f>
        <v>0</v>
      </c>
      <c r="R33" s="558">
        <f>'Մուտք 3'!H233*Ջերմարարություն!$D$31</f>
        <v>0</v>
      </c>
      <c r="S33" s="558">
        <f>'Մուտք 3'!J233*Ջերմարարություն!$D$32</f>
        <v>0</v>
      </c>
      <c r="T33" s="558">
        <f>'Մուտք 3'!K233*Ջերմարարություն!$D$32</f>
        <v>0</v>
      </c>
      <c r="U33" s="558">
        <f>'Մուտք 3'!L233*Ջերմարարություն!$D$32</f>
        <v>0</v>
      </c>
      <c r="V33" s="558">
        <f>'Մուտք 3'!M233*Ջերմարարություն!$D$32</f>
        <v>0</v>
      </c>
      <c r="W33" s="558">
        <f>'Մուտք 3'!N233*Ջերմարարություն!$D$35</f>
        <v>0</v>
      </c>
      <c r="X33" s="558">
        <f>'Մուտք 3'!P233*Ջերմարարություն!$D$32</f>
        <v>0</v>
      </c>
      <c r="Y33" s="558">
        <f>'Մուտք 3'!Q233*Ջերմարարություն!$D$32</f>
        <v>0</v>
      </c>
      <c r="Z33" s="558">
        <f>'Մուտք 3'!R233*Ջերմարարություն!$D$32</f>
        <v>0</v>
      </c>
      <c r="AA33" s="560">
        <f>'Մուտք 2'!F103*Ջերմարարություն!$D$9</f>
        <v>228.59622981505535</v>
      </c>
      <c r="AB33" s="561">
        <f t="shared" si="33"/>
        <v>0</v>
      </c>
      <c r="AC33" s="558"/>
      <c r="AD33" s="558"/>
      <c r="AE33" s="558">
        <f>'Մուտք 6'!G54*Ջերմարարություն!$D$4</f>
        <v>0</v>
      </c>
      <c r="AF33" s="558">
        <f>+'Մուտք 6'!H54</f>
        <v>0</v>
      </c>
      <c r="AG33" s="558">
        <f>'Մուտք 5'!D99*Ջերմարարություն!$D$23</f>
        <v>0</v>
      </c>
      <c r="AH33" s="558">
        <f>'Մուտք 5'!E99*Ջերմարարություն!$D$24+'Մուտք 5'!F99*Ջերմարարություն!$D$25</f>
        <v>0</v>
      </c>
      <c r="AI33" s="558"/>
      <c r="AJ33" s="558"/>
      <c r="AK33" s="559"/>
      <c r="AL33" s="560"/>
      <c r="AM33" s="562">
        <v>0</v>
      </c>
      <c r="AN33" s="454"/>
    </row>
    <row r="34" spans="1:40" ht="14.25" outlineLevel="1" thickBot="1">
      <c r="B34" s="552">
        <v>5.6</v>
      </c>
      <c r="C34" s="582" t="s">
        <v>515</v>
      </c>
      <c r="D34" s="583" t="s">
        <v>516</v>
      </c>
      <c r="E34" s="584" t="s">
        <v>200</v>
      </c>
      <c r="F34" s="556">
        <f t="shared" si="0"/>
        <v>0</v>
      </c>
      <c r="G34" s="557">
        <f t="shared" si="32"/>
        <v>0</v>
      </c>
      <c r="H34" s="558">
        <f>'Մուտք 4'!I82*Ջերմարարություն!$D$21</f>
        <v>0</v>
      </c>
      <c r="I34" s="558">
        <f>'Մուտք 4'!E82*Ջերմարարություն!$D$15</f>
        <v>0</v>
      </c>
      <c r="J34" s="558">
        <f>'Մուտք 4'!D82*Ջերմարարություն!$D$13</f>
        <v>0</v>
      </c>
      <c r="K34" s="558">
        <f>++'Մուտք 4'!F82*Ջերմարարություն!$D$16</f>
        <v>0</v>
      </c>
      <c r="L34" s="558">
        <f>'Մուտք 4'!G82*Ջերմարարություն!D$17</f>
        <v>0</v>
      </c>
      <c r="M34" s="558">
        <f>'Մուտք 4'!H82*Ջերմարարություն!$D$18</f>
        <v>0</v>
      </c>
      <c r="N34" s="559">
        <f t="shared" si="26"/>
        <v>0</v>
      </c>
      <c r="O34" s="558">
        <f>'Մուտք 3'!D234*Ջերմարարություն!$D$30</f>
        <v>0</v>
      </c>
      <c r="P34" s="558">
        <f>'Մուտք 3'!F234*Ջերմարարություն!$D$31</f>
        <v>0</v>
      </c>
      <c r="Q34" s="558">
        <f>'Մուտք 3'!G234*Ջերմարարություն!$D$31</f>
        <v>0</v>
      </c>
      <c r="R34" s="558">
        <f>'Մուտք 3'!H234*Ջերմարարություն!$D$31</f>
        <v>0</v>
      </c>
      <c r="S34" s="558">
        <f>'Մուտք 3'!J234*Ջերմարարություն!$D$32</f>
        <v>0</v>
      </c>
      <c r="T34" s="558">
        <f>'Մուտք 3'!K234*Ջերմարարություն!$D$32</f>
        <v>0</v>
      </c>
      <c r="U34" s="558">
        <f>'Մուտք 3'!L234*Ջերմարարություն!$D$32</f>
        <v>0</v>
      </c>
      <c r="V34" s="558">
        <f>'Մուտք 3'!M234*Ջերմարարություն!$D$32</f>
        <v>0</v>
      </c>
      <c r="W34" s="558">
        <f>'Մուտք 3'!N234*Ջերմարարություն!$D$35</f>
        <v>0</v>
      </c>
      <c r="X34" s="558">
        <f>'Մուտք 3'!P234*Ջերմարարություն!$D$32</f>
        <v>0</v>
      </c>
      <c r="Y34" s="558">
        <f>'Մուտք 3'!Q234*Ջերմարարություն!$D$32</f>
        <v>0</v>
      </c>
      <c r="Z34" s="558">
        <f>'Մուտք 3'!R234*Ջերմարարություն!$D$32</f>
        <v>0</v>
      </c>
      <c r="AA34" s="560">
        <f>'Մուտք 2'!F104*Ջերմարարություն!$D$9</f>
        <v>0</v>
      </c>
      <c r="AB34" s="561">
        <f t="shared" si="33"/>
        <v>0</v>
      </c>
      <c r="AC34" s="558">
        <f>'Մուտք 6'!D55*Ջերմարարություն!$D$4</f>
        <v>0</v>
      </c>
      <c r="AD34" s="558">
        <f>'Մուտք 6'!E55*Ջերմարարություն!$D$4</f>
        <v>0</v>
      </c>
      <c r="AE34" s="558">
        <f>'Մուտք 6'!G55*Ջերմարարություն!$D$4</f>
        <v>0</v>
      </c>
      <c r="AF34" s="558">
        <f>+'Մուտք 6'!H55</f>
        <v>0</v>
      </c>
      <c r="AG34" s="558">
        <f>'Մուտք 5'!D100*Ջերմարարություն!$D$23</f>
        <v>0</v>
      </c>
      <c r="AH34" s="558">
        <f>'Մուտք 5'!E100*Ջերմարարություն!$D$24+'Մուտք 5'!F100*Ջերմարարություն!$D$25</f>
        <v>0</v>
      </c>
      <c r="AI34" s="558">
        <f>'Մուտք 5'!H100*Ջերմարարություն!$D$26+'Մուտք 5'!G100*Ջերմարարություն!$D$27</f>
        <v>0</v>
      </c>
      <c r="AJ34" s="558">
        <f>'Մուտք 6'!F55*Ջերմարարություն!$D$4</f>
        <v>0</v>
      </c>
      <c r="AK34" s="559"/>
      <c r="AL34" s="560"/>
      <c r="AM34" s="562">
        <f>'Մուտք 1'!F169*Ջերմարարություն!$D$4</f>
        <v>0</v>
      </c>
      <c r="AN34" s="206"/>
    </row>
    <row r="35" spans="1:40" ht="21.75" customHeight="1" thickBot="1">
      <c r="B35" s="578">
        <v>6</v>
      </c>
      <c r="C35" s="579" t="s">
        <v>517</v>
      </c>
      <c r="D35" s="580" t="s">
        <v>518</v>
      </c>
      <c r="E35" s="581" t="s">
        <v>37</v>
      </c>
      <c r="F35" s="602">
        <f t="shared" si="0"/>
        <v>7525.9270503783991</v>
      </c>
      <c r="G35" s="603">
        <f>SUM(H35:M35)</f>
        <v>0</v>
      </c>
      <c r="H35" s="605">
        <f>'Մուտք 4'!I83*Ջերմարարություն!$D$21</f>
        <v>0</v>
      </c>
      <c r="I35" s="605">
        <f>'Մուտք 4'!E83*Ջերմարարություն!$D$15</f>
        <v>0</v>
      </c>
      <c r="J35" s="605">
        <f>'Մուտք 4'!D83*Ջերմարարություն!$D$13</f>
        <v>0</v>
      </c>
      <c r="K35" s="605">
        <f>++'Մուտք 4'!F83*Ջերմարարություն!$D$16</f>
        <v>0</v>
      </c>
      <c r="L35" s="605">
        <f>'Մուտք 4'!G83*Ջերմարարություն!D$17</f>
        <v>0</v>
      </c>
      <c r="M35" s="605">
        <f>'Մուտք 4'!H83*Ջերմարարություն!$D$18</f>
        <v>0</v>
      </c>
      <c r="N35" s="605">
        <f t="shared" si="26"/>
        <v>0</v>
      </c>
      <c r="O35" s="605">
        <f>'Մուտք 3'!D235*Ջերմարարություն!$D$30</f>
        <v>0</v>
      </c>
      <c r="P35" s="605">
        <f>'Մուտք 3'!F235*Ջերմարարություն!$D$31</f>
        <v>0</v>
      </c>
      <c r="Q35" s="605">
        <f>'Մուտք 3'!G235*Ջերմարարություն!$D$31</f>
        <v>0</v>
      </c>
      <c r="R35" s="605">
        <f>'Մուտք 3'!H235*Ջերմարարություն!$D$31</f>
        <v>0</v>
      </c>
      <c r="S35" s="605">
        <f>'Մուտք 3'!J235*Ջերմարարություն!$D$32</f>
        <v>0</v>
      </c>
      <c r="T35" s="605">
        <f>'Մուտք 3'!K235*Ջերմարարություն!$D$32</f>
        <v>0</v>
      </c>
      <c r="U35" s="605">
        <f>'Մուտք 3'!L235*Ջերմարարություն!$D$32</f>
        <v>0</v>
      </c>
      <c r="V35" s="605">
        <f>'Մուտք 3'!M235*Ջերմարարություն!$D$32</f>
        <v>0</v>
      </c>
      <c r="W35" s="605">
        <f>'Մուտք 3'!N235*Ջերմարարություն!$D$35</f>
        <v>0</v>
      </c>
      <c r="X35" s="605">
        <f>'Մուտք 3'!P235*Ջերմարարություն!$D$32</f>
        <v>0</v>
      </c>
      <c r="Y35" s="605">
        <f>'Մուտք 3'!Q235*Ջերմարարություն!$D$32</f>
        <v>0</v>
      </c>
      <c r="Z35" s="605">
        <f>'Մուտք 3'!R235*Ջերմարարություն!$D$32</f>
        <v>0</v>
      </c>
      <c r="AA35" s="604">
        <f>'Մուտք 2'!F105*Ջերմարարություն!$D$9</f>
        <v>4963.3090503783988</v>
      </c>
      <c r="AB35" s="605">
        <f t="shared" ref="AB35:AB41" si="34">SUM(AC35:AJ35)</f>
        <v>0</v>
      </c>
      <c r="AC35" s="604">
        <f>'Մուտք 6'!D56*Ջերմարարություն!$D$4</f>
        <v>0</v>
      </c>
      <c r="AD35" s="604">
        <f>'Մուտք 6'!E56*Ջերմարարություն!$D$4</f>
        <v>0</v>
      </c>
      <c r="AE35" s="604">
        <f>'Մուտք 6'!G56*Ջերմարարություն!$D$4</f>
        <v>0</v>
      </c>
      <c r="AF35" s="604">
        <f>+'Մուտք 6'!H56</f>
        <v>0</v>
      </c>
      <c r="AG35" s="605">
        <f>'Մուտք 5'!D101*Ջերմարարություն!$D$23</f>
        <v>0</v>
      </c>
      <c r="AH35" s="605">
        <f>'Մուտք 5'!E101*Ջերմարարություն!$D$24+'Մուտք 5'!F101*Ջերմարարություն!$D$25</f>
        <v>0</v>
      </c>
      <c r="AI35" s="604">
        <f>'Մուտք 5'!H101*Ջերմարարություն!$D$26+'Մուտք 5'!G101*Ջերմարարություն!$D$27</f>
        <v>0</v>
      </c>
      <c r="AJ35" s="604">
        <f>'Մուտք 6'!F56*Ջերմարարություն!$D$4</f>
        <v>0</v>
      </c>
      <c r="AK35" s="604"/>
      <c r="AL35" s="604">
        <f>'Մուտք 1'!F42</f>
        <v>21</v>
      </c>
      <c r="AM35" s="606">
        <f>'Մուտք 1'!F170*Ջերմարարություն!$D$4</f>
        <v>2541.6179999999999</v>
      </c>
      <c r="AN35" s="206"/>
    </row>
    <row r="36" spans="1:40" thickBot="1">
      <c r="B36" s="574">
        <v>7</v>
      </c>
      <c r="C36" s="575" t="s">
        <v>519</v>
      </c>
      <c r="D36" s="576" t="s">
        <v>520</v>
      </c>
      <c r="E36" s="577" t="s">
        <v>38</v>
      </c>
      <c r="F36" s="609">
        <f t="shared" si="0"/>
        <v>88704.242734584026</v>
      </c>
      <c r="G36" s="610">
        <f>+G12-G13+G18+G23-G28-G35</f>
        <v>53.378193999999993</v>
      </c>
      <c r="H36" s="611">
        <f>+H12-H13+H18+H23-H28-H35</f>
        <v>0.46799999999999997</v>
      </c>
      <c r="I36" s="611">
        <f t="shared" ref="I36:M36" si="35">+I12-I13+I18+I23-I28-I35</f>
        <v>28.270499999999998</v>
      </c>
      <c r="J36" s="611">
        <f t="shared" si="35"/>
        <v>23.669549999999997</v>
      </c>
      <c r="K36" s="611">
        <f t="shared" si="35"/>
        <v>0.97014400000000123</v>
      </c>
      <c r="L36" s="611">
        <f t="shared" si="35"/>
        <v>0</v>
      </c>
      <c r="M36" s="611">
        <f t="shared" si="35"/>
        <v>0</v>
      </c>
      <c r="N36" s="611">
        <f>+N12-N13+N18+N23-N28-N35</f>
        <v>12609.520964400001</v>
      </c>
      <c r="O36" s="611">
        <f t="shared" ref="O36:Z36" si="36">O12-O13+O18+O23-O28-O35</f>
        <v>47.384599999999992</v>
      </c>
      <c r="P36" s="611">
        <f t="shared" si="36"/>
        <v>6142.284090000001</v>
      </c>
      <c r="Q36" s="611">
        <f t="shared" si="36"/>
        <v>0</v>
      </c>
      <c r="R36" s="611">
        <f t="shared" si="36"/>
        <v>3.6708000000000003</v>
      </c>
      <c r="S36" s="611">
        <f t="shared" si="36"/>
        <v>0</v>
      </c>
      <c r="T36" s="611">
        <f t="shared" si="36"/>
        <v>317.21663999999998</v>
      </c>
      <c r="U36" s="611">
        <f t="shared" si="36"/>
        <v>5078.4737999999998</v>
      </c>
      <c r="V36" s="611">
        <f t="shared" si="36"/>
        <v>12.089880000000001</v>
      </c>
      <c r="W36" s="611">
        <f t="shared" si="36"/>
        <v>260.311756</v>
      </c>
      <c r="X36" s="611">
        <f t="shared" si="36"/>
        <v>4.6860000000000006E-2</v>
      </c>
      <c r="Y36" s="611">
        <f t="shared" si="36"/>
        <v>625.42695839999988</v>
      </c>
      <c r="Z36" s="611">
        <f t="shared" si="36"/>
        <v>122.61558000000001</v>
      </c>
      <c r="AA36" s="611">
        <f>+AA12-AA13+AA18+AA23-AA28-AA35</f>
        <v>50644.317098584033</v>
      </c>
      <c r="AB36" s="611">
        <f t="shared" si="34"/>
        <v>6201.4320775999995</v>
      </c>
      <c r="AC36" s="611">
        <f t="shared" ref="AC36:AJ36" si="37">+AC12-AC13+AC18+AC23-AC28-AC35</f>
        <v>0</v>
      </c>
      <c r="AD36" s="611">
        <f t="shared" si="37"/>
        <v>0</v>
      </c>
      <c r="AE36" s="611">
        <f>+AE12-AE13+AE18+AE23-AE28-AE35</f>
        <v>0</v>
      </c>
      <c r="AF36" s="611">
        <f>+AF12-AF13+AF18+AF23-AF28-AF35</f>
        <v>92.88000000000001</v>
      </c>
      <c r="AG36" s="611">
        <f>+AG12-AG13+AG18+AG23-AG28-AG35</f>
        <v>3535.7777499999997</v>
      </c>
      <c r="AH36" s="611">
        <f>+AH12-AH13+AH18+AH23-AH28-AH35</f>
        <v>252.80278000000004</v>
      </c>
      <c r="AI36" s="611">
        <f>+AI12-AI13+AI18+AI23-AI28-AI35</f>
        <v>2319.9715475999997</v>
      </c>
      <c r="AJ36" s="611">
        <f t="shared" si="37"/>
        <v>0</v>
      </c>
      <c r="AK36" s="611">
        <f>+AK12-AK13+AK18+AK23-AK28-AK35</f>
        <v>0</v>
      </c>
      <c r="AL36" s="611">
        <f>+AL12-AL13+AL18+AL23-AL28-AL35</f>
        <v>11</v>
      </c>
      <c r="AM36" s="612">
        <f>+AM12-AM13+AM18+AM23-AM28-AM35</f>
        <v>19184.594400000005</v>
      </c>
      <c r="AN36" s="206"/>
    </row>
    <row r="37" spans="1:40" thickBot="1">
      <c r="A37" s="108"/>
      <c r="B37" s="613">
        <v>7.1</v>
      </c>
      <c r="C37" s="614" t="s">
        <v>521</v>
      </c>
      <c r="D37" s="615" t="s">
        <v>522</v>
      </c>
      <c r="E37" s="581" t="s">
        <v>140</v>
      </c>
      <c r="F37" s="602">
        <f t="shared" si="0"/>
        <v>1146.4147859999998</v>
      </c>
      <c r="G37" s="603">
        <f>SUM(H37:M37)</f>
        <v>0.97014400000000089</v>
      </c>
      <c r="H37" s="605">
        <f>H38+H39</f>
        <v>0</v>
      </c>
      <c r="I37" s="605">
        <f t="shared" ref="I37:M37" si="38">I38+I39</f>
        <v>0</v>
      </c>
      <c r="J37" s="605">
        <f t="shared" si="38"/>
        <v>0</v>
      </c>
      <c r="K37" s="605">
        <f t="shared" si="38"/>
        <v>0.97014400000000089</v>
      </c>
      <c r="L37" s="604">
        <f t="shared" ref="L37" si="39">SUM(L38:L41)</f>
        <v>0</v>
      </c>
      <c r="M37" s="605">
        <f t="shared" si="38"/>
        <v>0</v>
      </c>
      <c r="N37" s="616">
        <f t="shared" ref="N37:N62" si="40">SUM(O37:Z37)</f>
        <v>1020.6570943999999</v>
      </c>
      <c r="O37" s="605">
        <f>'Մուտք 3'!D237*Ջերմարարություն!$D$30</f>
        <v>0</v>
      </c>
      <c r="P37" s="605">
        <f>'Մուտք 3'!F237*Ջերմարարություն!$D$31</f>
        <v>0</v>
      </c>
      <c r="Q37" s="605">
        <f>'Մուտք 3'!G237*Ջերմարարություն!$D$31</f>
        <v>0</v>
      </c>
      <c r="R37" s="605">
        <f>'Մուտք 3'!H237*Ջերմարարություն!$D$31</f>
        <v>0.16606000000000001</v>
      </c>
      <c r="S37" s="605">
        <f>'Մուտք 3'!J237*Ջերմարարություն!$D$32</f>
        <v>0</v>
      </c>
      <c r="T37" s="605">
        <f>'Մուտք 3'!K237*Ջերմարարություն!$D$32</f>
        <v>0</v>
      </c>
      <c r="U37" s="605">
        <f>'Մուտք 3'!L237*Ջերմարարություն!$D$32</f>
        <v>0</v>
      </c>
      <c r="V37" s="605">
        <f>'Մուտք 3'!M237*Ջերմարարություն!$D$32</f>
        <v>12.089880000000001</v>
      </c>
      <c r="W37" s="605">
        <f>'Մուտք 3'!N237*Ջերմարարություն!$D$35</f>
        <v>260.311756</v>
      </c>
      <c r="X37" s="605">
        <f>'Մուտք 3'!P237*Ջերմարարություն!$D$32</f>
        <v>4.6860000000000006E-2</v>
      </c>
      <c r="Y37" s="605">
        <f>'Մուտք 3'!Q237*Ջերմարարություն!$D$32</f>
        <v>625.42695839999988</v>
      </c>
      <c r="Z37" s="605">
        <f>'Մուտք 3'!R237*Ջերմարարություն!$D$32</f>
        <v>122.61558000000001</v>
      </c>
      <c r="AA37" s="604">
        <f>+AA38+AA39</f>
        <v>0</v>
      </c>
      <c r="AB37" s="604">
        <f t="shared" si="34"/>
        <v>124.78754759999998</v>
      </c>
      <c r="AC37" s="604">
        <f>+AC38+AC39</f>
        <v>0</v>
      </c>
      <c r="AD37" s="604">
        <f t="shared" ref="AD37:AJ37" si="41">+AD38+AD39</f>
        <v>0</v>
      </c>
      <c r="AE37" s="604">
        <f t="shared" si="41"/>
        <v>0</v>
      </c>
      <c r="AF37" s="604">
        <f t="shared" si="41"/>
        <v>0</v>
      </c>
      <c r="AG37" s="604">
        <f t="shared" si="41"/>
        <v>0</v>
      </c>
      <c r="AH37" s="604">
        <f t="shared" si="41"/>
        <v>0</v>
      </c>
      <c r="AI37" s="604">
        <f t="shared" si="41"/>
        <v>124.78754759999998</v>
      </c>
      <c r="AJ37" s="604">
        <f t="shared" si="41"/>
        <v>0</v>
      </c>
      <c r="AK37" s="604">
        <f>+AK38+AK39</f>
        <v>0</v>
      </c>
      <c r="AL37" s="604">
        <f t="shared" ref="AL37:AM37" si="42">+AL38+AL39</f>
        <v>0</v>
      </c>
      <c r="AM37" s="606">
        <f t="shared" si="42"/>
        <v>0</v>
      </c>
    </row>
    <row r="38" spans="1:40" ht="21" customHeight="1" outlineLevel="1">
      <c r="A38" s="105"/>
      <c r="B38" s="552" t="s">
        <v>168</v>
      </c>
      <c r="C38" s="582" t="s">
        <v>523</v>
      </c>
      <c r="D38" s="583" t="s">
        <v>524</v>
      </c>
      <c r="E38" s="584" t="s">
        <v>43</v>
      </c>
      <c r="F38" s="556">
        <f t="shared" si="0"/>
        <v>0.16606000000000001</v>
      </c>
      <c r="G38" s="557">
        <f>SUM(H38:M38)</f>
        <v>0</v>
      </c>
      <c r="H38" s="617">
        <f>'Մուտք 4'!I86*Ջերմարարություն!$D$21</f>
        <v>0</v>
      </c>
      <c r="I38" s="617">
        <f>'Մուտք 4'!E86*Ջերմարարություն!$D$15</f>
        <v>0</v>
      </c>
      <c r="J38" s="617">
        <f>'Մուտք 4'!D86*Ջերմարարություն!$D$13</f>
        <v>0</v>
      </c>
      <c r="K38" s="890">
        <f>++'Մուտք 4'!F86*Ջերմարարություն!$D$16</f>
        <v>0</v>
      </c>
      <c r="L38" s="890">
        <f>'Մուտք 4'!G86*Ջերմարարություն!D$17</f>
        <v>0</v>
      </c>
      <c r="M38" s="890">
        <f>'Մուտք 4'!H86*Ջերմարարություն!$D$18</f>
        <v>0</v>
      </c>
      <c r="N38" s="891">
        <f t="shared" si="40"/>
        <v>0.16606000000000001</v>
      </c>
      <c r="O38" s="890">
        <f>'Մուտք 3'!D238*Ջերմարարություն!$D$30</f>
        <v>0</v>
      </c>
      <c r="P38" s="890">
        <f>'Մուտք 3'!F238*Ջերմարարություն!$D$31</f>
        <v>0</v>
      </c>
      <c r="Q38" s="890">
        <f>'Մուտք 3'!G238*Ջերմարարություն!$D$31</f>
        <v>0</v>
      </c>
      <c r="R38" s="890">
        <f>'Մուտք 3'!H238*Ջերմարարություն!$D$31</f>
        <v>0.16606000000000001</v>
      </c>
      <c r="S38" s="890">
        <f>'Մուտք 3'!J238*Ջերմարարություն!$D$32</f>
        <v>0</v>
      </c>
      <c r="T38" s="890">
        <f>'Մուտք 3'!K238*Ջերմարարություն!$D$32</f>
        <v>0</v>
      </c>
      <c r="U38" s="890">
        <f>'Մուտք 3'!L238*Ջերմարարություն!$D$32</f>
        <v>0</v>
      </c>
      <c r="V38" s="890">
        <f>'Մուտք 3'!M238*Ջերմարարություն!$D$32</f>
        <v>0</v>
      </c>
      <c r="W38" s="890">
        <f>'Մուտք 3'!N238*Ջերմարարություն!$D$35</f>
        <v>0</v>
      </c>
      <c r="X38" s="890">
        <f>'Մուտք 3'!P238*Ջերմարարություն!$D$32</f>
        <v>0</v>
      </c>
      <c r="Y38" s="890">
        <f>'Մուտք 3'!Q238*Ջերմարարություն!$D$32</f>
        <v>0</v>
      </c>
      <c r="Z38" s="890">
        <f>'Մուտք 3'!R238*Ջերմարարություն!$D$32</f>
        <v>0</v>
      </c>
      <c r="AA38" s="892">
        <f>'Մուտք 2'!F108*Ջերմարարություն!$D$9</f>
        <v>0</v>
      </c>
      <c r="AB38" s="893">
        <f t="shared" si="34"/>
        <v>0</v>
      </c>
      <c r="AC38" s="890">
        <f>'Մուտք 6'!D59*Ջերմարարություն!$D$4</f>
        <v>0</v>
      </c>
      <c r="AD38" s="890">
        <f>'Մուտք 6'!E59*Ջերմարարություն!$D$4</f>
        <v>0</v>
      </c>
      <c r="AE38" s="890">
        <f>'Մուտք 6'!G59*Ջերմարարություն!$D$4</f>
        <v>0</v>
      </c>
      <c r="AF38" s="909">
        <f>+'Մուտք 6'!H59</f>
        <v>0</v>
      </c>
      <c r="AG38" s="890">
        <f>'Մուտք 5'!D104*Ջերմարարություն!$D$23</f>
        <v>0</v>
      </c>
      <c r="AH38" s="890">
        <f>+'Մուտք 5'!E104*Ջերմարարություն!$D$24+'Մուտք 5'!F104*Ջերմարարություն!$D$25</f>
        <v>0</v>
      </c>
      <c r="AI38" s="890">
        <f>'Մուտք 5'!H104*Ջերմարարություն!$D$26+'Մուտք 5'!G104*Ջերմարարություն!$D$27</f>
        <v>0</v>
      </c>
      <c r="AJ38" s="890">
        <f>'Մուտք 6'!F59*Ջերմարարություն!$D$4</f>
        <v>0</v>
      </c>
      <c r="AK38" s="891"/>
      <c r="AL38" s="892"/>
      <c r="AM38" s="894">
        <f>'Մուտք 1'!F173*Ջերմարարություն!$D$4</f>
        <v>0</v>
      </c>
    </row>
    <row r="39" spans="1:40" ht="14.25" outlineLevel="1" thickBot="1">
      <c r="B39" s="552" t="s">
        <v>169</v>
      </c>
      <c r="C39" s="582" t="s">
        <v>525</v>
      </c>
      <c r="D39" s="583" t="s">
        <v>526</v>
      </c>
      <c r="E39" s="584" t="s">
        <v>44</v>
      </c>
      <c r="F39" s="556">
        <f t="shared" ref="F39:F62" si="43">G39+AK39+AA39+N39+AB39+AL39+AM39</f>
        <v>1146.2487259999998</v>
      </c>
      <c r="G39" s="557">
        <f>SUM(H39:M39)</f>
        <v>0.97014400000000089</v>
      </c>
      <c r="H39" s="618">
        <f>'Մուտք 4'!I87*Ջերմարարություն!$D$21</f>
        <v>0</v>
      </c>
      <c r="I39" s="618">
        <f>'Մուտք 4'!E87*Ջերմարարություն!$D$15</f>
        <v>0</v>
      </c>
      <c r="J39" s="618">
        <f>'Մուտք 4'!D87*Ջերմարարություն!$D$13</f>
        <v>0</v>
      </c>
      <c r="K39" s="618">
        <f>++'Մուտք 4'!F87*Ջերմարարություն!$D$16</f>
        <v>0.97014400000000089</v>
      </c>
      <c r="L39" s="618">
        <f>'Մուտք 4'!G87*Ջերմարարություն!D$17</f>
        <v>0</v>
      </c>
      <c r="M39" s="558">
        <f>'Մուտք 4'!H87*Ջերմարարություն!$D$18</f>
        <v>0</v>
      </c>
      <c r="N39" s="559">
        <f t="shared" si="40"/>
        <v>1020.4910343999999</v>
      </c>
      <c r="O39" s="558">
        <f>'Մուտք 3'!D239*Ջերմարարություն!$D$30</f>
        <v>0</v>
      </c>
      <c r="P39" s="558">
        <f>'Մուտք 3'!F239*Ջերմարարություն!$D$31</f>
        <v>0</v>
      </c>
      <c r="Q39" s="558">
        <f>'Մուտք 3'!G239*Ջերմարարություն!$D$31</f>
        <v>0</v>
      </c>
      <c r="R39" s="558">
        <f>'Մուտք 3'!H239*Ջերմարարություն!$D$31</f>
        <v>0</v>
      </c>
      <c r="S39" s="558">
        <f>'Մուտք 3'!J239*Ջերմարարություն!$D$32</f>
        <v>0</v>
      </c>
      <c r="T39" s="558">
        <f>'Մուտք 3'!K239*Ջերմարարություն!$D$32</f>
        <v>0</v>
      </c>
      <c r="U39" s="558">
        <f>'Մուտք 3'!L239*Ջերմարարություն!$D$32</f>
        <v>0</v>
      </c>
      <c r="V39" s="558">
        <f>'Մուտք 3'!M239*Ջերմարարություն!$D$32</f>
        <v>12.089880000000001</v>
      </c>
      <c r="W39" s="558">
        <f>'Մուտք 3'!N239*Ջերմարարություն!$D$35</f>
        <v>260.311756</v>
      </c>
      <c r="X39" s="558">
        <f>'Մուտք 3'!P239*Ջերմարարություն!$D$32</f>
        <v>4.6860000000000006E-2</v>
      </c>
      <c r="Y39" s="558">
        <f>'Մուտք 3'!Q239*Ջերմարարություն!$D$32</f>
        <v>625.42695839999988</v>
      </c>
      <c r="Z39" s="558">
        <f>'Մուտք 3'!R239*Ջերմարարություն!$D$32</f>
        <v>122.61558000000001</v>
      </c>
      <c r="AA39" s="560">
        <f>'Մուտք 2'!F109*Ջերմարարություն!$D$9</f>
        <v>0</v>
      </c>
      <c r="AB39" s="561">
        <f t="shared" si="34"/>
        <v>124.78754759999998</v>
      </c>
      <c r="AC39" s="558">
        <f>'Մուտք 6'!D60*Ջերմարարություն!$D$4</f>
        <v>0</v>
      </c>
      <c r="AD39" s="558">
        <f>'Մուտք 6'!E60*Ջերմարարություն!$D$4</f>
        <v>0</v>
      </c>
      <c r="AE39" s="617">
        <f>'Մուտք 6'!G60*Ջերմարարություն!$D$4</f>
        <v>0</v>
      </c>
      <c r="AF39" s="617">
        <f>+'Մուտք 6'!H60</f>
        <v>0</v>
      </c>
      <c r="AG39" s="558">
        <f>'Մուտք 5'!D105*Ջերմարարություն!$D$23</f>
        <v>0</v>
      </c>
      <c r="AH39" s="558">
        <f>+'Մուտք 5'!E105*Ջերմարարություն!$D$24+'Մուտք 5'!F105*Ջերմարարություն!$D$25</f>
        <v>0</v>
      </c>
      <c r="AI39" s="558">
        <f>'Մուտք 5'!H105*Ջերմարարություն!$D$26+'Մուտք 5'!G105*Ջերմարարություն!$D$27</f>
        <v>124.78754759999998</v>
      </c>
      <c r="AJ39" s="558">
        <f>'Մուտք 6'!F60*Ջերմարարություն!$D$4</f>
        <v>0</v>
      </c>
      <c r="AK39" s="559"/>
      <c r="AL39" s="560"/>
      <c r="AM39" s="562">
        <f>'Մուտք 1'!F174*Ջերմարարություն!$D$4</f>
        <v>0</v>
      </c>
    </row>
    <row r="40" spans="1:40" thickBot="1">
      <c r="A40" s="108"/>
      <c r="B40" s="619">
        <v>7.2</v>
      </c>
      <c r="C40" s="620" t="s">
        <v>527</v>
      </c>
      <c r="D40" s="621" t="s">
        <v>528</v>
      </c>
      <c r="E40" s="622" t="s">
        <v>141</v>
      </c>
      <c r="F40" s="594">
        <f>G40+AK40+AA40+N40+AB40+AL40+AM40</f>
        <v>87473.441933033464</v>
      </c>
      <c r="G40" s="595">
        <f>SUM(H40:M40)</f>
        <v>52.408049999999996</v>
      </c>
      <c r="H40" s="597">
        <f>+H41+H55+H60+H61+H62</f>
        <v>0.46799999999999997</v>
      </c>
      <c r="I40" s="597">
        <f t="shared" ref="I40:M40" si="44">+I41+I55+I60+I61+I62</f>
        <v>28.270499999999998</v>
      </c>
      <c r="J40" s="597">
        <f t="shared" si="44"/>
        <v>23.669549999999997</v>
      </c>
      <c r="K40" s="597">
        <f t="shared" si="44"/>
        <v>0</v>
      </c>
      <c r="L40" s="597">
        <f t="shared" si="44"/>
        <v>0</v>
      </c>
      <c r="M40" s="597">
        <f t="shared" si="44"/>
        <v>0</v>
      </c>
      <c r="N40" s="597">
        <f t="shared" si="40"/>
        <v>11588.863870000001</v>
      </c>
      <c r="O40" s="597">
        <f>'Մուտք 3'!D240*Ջերմարարություն!$D$30</f>
        <v>47.384599999999992</v>
      </c>
      <c r="P40" s="597">
        <f>'Մուտք 3'!F240*Ջերմարարություն!$D$31</f>
        <v>6142.284090000001</v>
      </c>
      <c r="Q40" s="597">
        <f>'Մուտք 3'!G240*Ջերմարարություն!$D$31</f>
        <v>0</v>
      </c>
      <c r="R40" s="597">
        <f>'Մուտք 3'!H240*Ջերմարարություն!$D$31</f>
        <v>3.5047400000000004</v>
      </c>
      <c r="S40" s="597">
        <f>'Մուտք 3'!J240*Ջերմարարություն!$D$32</f>
        <v>0</v>
      </c>
      <c r="T40" s="597">
        <f>'Մուտք 3'!K240*Ջերմարարություն!$D$32</f>
        <v>317.21663999999998</v>
      </c>
      <c r="U40" s="597">
        <f>'Մուտք 3'!L240*Ջերմարարություն!$D$32</f>
        <v>5078.4737999999998</v>
      </c>
      <c r="V40" s="597">
        <f>'Մուտք 3'!M240*Ջերմարարություն!$D$32</f>
        <v>0</v>
      </c>
      <c r="W40" s="597">
        <f>'Մուտք 3'!N240*Ջերմարարություն!$D$35</f>
        <v>0</v>
      </c>
      <c r="X40" s="597">
        <f>'Մուտք 3'!P240*Ջերմարարություն!$D$32</f>
        <v>0</v>
      </c>
      <c r="Y40" s="597">
        <f>'Մուտք 3'!Q240*Ջերմարարություն!$D$32</f>
        <v>0</v>
      </c>
      <c r="Z40" s="597">
        <f>'Մուտք 3'!R240*Ջերմարարություն!$D$32</f>
        <v>0</v>
      </c>
      <c r="AA40" s="596">
        <f>+AA41+AA55+AA60+AA61+AA62</f>
        <v>50559.823083033465</v>
      </c>
      <c r="AB40" s="596">
        <f t="shared" si="34"/>
        <v>6076.6445299999996</v>
      </c>
      <c r="AC40" s="596">
        <f t="shared" ref="AC40:AL40" si="45">+AC41+AC55+AC60+AC61+AC62</f>
        <v>0</v>
      </c>
      <c r="AD40" s="596">
        <f t="shared" si="45"/>
        <v>0</v>
      </c>
      <c r="AE40" s="596">
        <f t="shared" si="45"/>
        <v>0</v>
      </c>
      <c r="AF40" s="596">
        <f t="shared" si="45"/>
        <v>92.88000000000001</v>
      </c>
      <c r="AG40" s="596">
        <f t="shared" si="45"/>
        <v>3535.7777499999997</v>
      </c>
      <c r="AH40" s="596">
        <f t="shared" si="45"/>
        <v>252.80278000000001</v>
      </c>
      <c r="AI40" s="596">
        <f>+AI41+AI55+AI60+AI61+AI62</f>
        <v>2195.1839999999997</v>
      </c>
      <c r="AJ40" s="596">
        <f t="shared" si="45"/>
        <v>0</v>
      </c>
      <c r="AK40" s="596">
        <f t="shared" si="45"/>
        <v>0</v>
      </c>
      <c r="AL40" s="596">
        <f t="shared" si="45"/>
        <v>11</v>
      </c>
      <c r="AM40" s="598">
        <f>+AM41+AM55+AM60+AM61+AM62</f>
        <v>19184.702400000002</v>
      </c>
    </row>
    <row r="41" spans="1:40" ht="18" customHeight="1">
      <c r="A41" s="105"/>
      <c r="B41" s="552" t="s">
        <v>170</v>
      </c>
      <c r="C41" s="582" t="s">
        <v>529</v>
      </c>
      <c r="D41" s="583" t="s">
        <v>530</v>
      </c>
      <c r="E41" s="584" t="s">
        <v>194</v>
      </c>
      <c r="F41" s="556">
        <f t="shared" si="43"/>
        <v>13403.124212683389</v>
      </c>
      <c r="G41" s="557">
        <f>SUM(H41:M41)</f>
        <v>2.3828999999999999E-2</v>
      </c>
      <c r="H41" s="558">
        <f>SUM(H42:H54)</f>
        <v>0</v>
      </c>
      <c r="I41" s="558">
        <f t="shared" ref="I41:M41" si="46">SUM(I42:I54)</f>
        <v>2.3828999999999999E-2</v>
      </c>
      <c r="J41" s="558">
        <f t="shared" si="46"/>
        <v>0</v>
      </c>
      <c r="K41" s="558">
        <f t="shared" si="46"/>
        <v>0</v>
      </c>
      <c r="L41" s="558">
        <f t="shared" si="46"/>
        <v>0</v>
      </c>
      <c r="M41" s="558">
        <f t="shared" si="46"/>
        <v>0</v>
      </c>
      <c r="N41" s="559">
        <f t="shared" si="40"/>
        <v>876.63635663199989</v>
      </c>
      <c r="O41" s="558">
        <f>SUM(O42:O54)</f>
        <v>6.0701599999999987</v>
      </c>
      <c r="P41" s="558">
        <f t="shared" ref="P41:Z41" si="47">SUM(P42:P54)</f>
        <v>0</v>
      </c>
      <c r="Q41" s="558">
        <f t="shared" si="47"/>
        <v>0</v>
      </c>
      <c r="R41" s="558">
        <f t="shared" si="47"/>
        <v>3.5047400000000004</v>
      </c>
      <c r="S41" s="558">
        <f t="shared" si="47"/>
        <v>0</v>
      </c>
      <c r="T41" s="558">
        <f t="shared" si="47"/>
        <v>0</v>
      </c>
      <c r="U41" s="558">
        <f t="shared" si="47"/>
        <v>867.06145663199993</v>
      </c>
      <c r="V41" s="558">
        <f t="shared" si="47"/>
        <v>0</v>
      </c>
      <c r="W41" s="558">
        <f t="shared" si="47"/>
        <v>0</v>
      </c>
      <c r="X41" s="558">
        <f t="shared" si="47"/>
        <v>0</v>
      </c>
      <c r="Y41" s="558">
        <f t="shared" si="47"/>
        <v>0</v>
      </c>
      <c r="Z41" s="558">
        <f t="shared" si="47"/>
        <v>0</v>
      </c>
      <c r="AA41" s="560">
        <f>'Մուտք 2'!F111*Ջերմարարություն!$D$9</f>
        <v>6623.9394347113912</v>
      </c>
      <c r="AB41" s="561">
        <f t="shared" si="34"/>
        <v>32.598592339999996</v>
      </c>
      <c r="AC41" s="558">
        <f>'Մուտք 6'!D62*Ջերմարարություն!$D$4</f>
        <v>0</v>
      </c>
      <c r="AD41" s="558">
        <f>'Մուտք 6'!E62*Ջերմարարություն!$D$4</f>
        <v>0</v>
      </c>
      <c r="AE41" s="558">
        <f>'Մուտք 6'!G62*Ջերմարարություն!$D$4</f>
        <v>0</v>
      </c>
      <c r="AF41" s="558">
        <f>+'Մուտք 6'!H62</f>
        <v>0</v>
      </c>
      <c r="AG41" s="558">
        <f>'Մուտք 5'!D107*Ջերմարարություն!$D$23</f>
        <v>32.282958499999999</v>
      </c>
      <c r="AH41" s="558">
        <f>+'Մուտք 5'!E107*Ջերմարարություն!$D$24+'Մուտք 5'!F107*Ջերմարարություն!$D$25</f>
        <v>0.31563384</v>
      </c>
      <c r="AI41" s="558">
        <f>'Մուտք 5'!H107*Ջերմարարություն!$D$26+'Մուտք 5'!G107*Ջերմարարություն!$D$27</f>
        <v>0</v>
      </c>
      <c r="AJ41" s="558">
        <f>'Մուտք 6'!F62*Ջերմարարություն!$D$4</f>
        <v>0</v>
      </c>
      <c r="AK41" s="559">
        <f>SUM(AK42:AK54)</f>
        <v>0</v>
      </c>
      <c r="AL41" s="560">
        <f>SUM(AL42:AL54)</f>
        <v>0</v>
      </c>
      <c r="AM41" s="562">
        <f>'Մուտք 1'!F176*Ջերմարարություն!$D$4</f>
        <v>5869.9259999999995</v>
      </c>
    </row>
    <row r="42" spans="1:40" s="107" customFormat="1" ht="16.5" customHeight="1" outlineLevel="1">
      <c r="B42" s="623" t="s">
        <v>171</v>
      </c>
      <c r="C42" s="624" t="s">
        <v>531</v>
      </c>
      <c r="D42" s="625" t="s">
        <v>532</v>
      </c>
      <c r="E42" s="626" t="s">
        <v>333</v>
      </c>
      <c r="F42" s="627">
        <f t="shared" si="43"/>
        <v>781.20511132775084</v>
      </c>
      <c r="G42" s="628">
        <f t="shared" ref="G42:G61" si="48">SUM(H42:M42)</f>
        <v>0</v>
      </c>
      <c r="H42" s="629">
        <f>'Մուտք 4'!I90*Ջերմարարություն!$D$21</f>
        <v>0</v>
      </c>
      <c r="I42" s="629">
        <f>'Մուտք 4'!E90*Ջերմարարություն!$D$15</f>
        <v>0</v>
      </c>
      <c r="J42" s="629">
        <f>'Մուտք 4'!D90*Ջերմարարություն!$D$13</f>
        <v>0</v>
      </c>
      <c r="K42" s="629">
        <f>++'Մուտք 4'!F90*Ջերմարարություն!$D$16</f>
        <v>0</v>
      </c>
      <c r="L42" s="629">
        <f>'Մուտք 4'!G90*Ջերմարարություն!D$17</f>
        <v>0</v>
      </c>
      <c r="M42" s="629">
        <f>'Մուտք 4'!H90*Ջերմարարություն!$D$18</f>
        <v>0</v>
      </c>
      <c r="N42" s="630">
        <f t="shared" si="40"/>
        <v>0.34683999999999998</v>
      </c>
      <c r="O42" s="558">
        <f>'Մուտք 3'!D242*Ջերմարարություն!$D$30</f>
        <v>0.34683999999999998</v>
      </c>
      <c r="P42" s="558">
        <f>'Մուտք 3'!F242*Ջերմարարություն!$D$31</f>
        <v>0</v>
      </c>
      <c r="Q42" s="558">
        <f>'Մուտք 3'!G242*Ջերմարարություն!$D$31</f>
        <v>0</v>
      </c>
      <c r="R42" s="558">
        <f>'Մուտք 3'!H242*Ջերմարարություն!$D$31</f>
        <v>0</v>
      </c>
      <c r="S42" s="558">
        <f>'Մուտք 3'!J242*Ջերմարարություն!$D$32</f>
        <v>0</v>
      </c>
      <c r="T42" s="558">
        <f>'Մուտք 3'!K242*Ջերմարարություն!$D$32</f>
        <v>0</v>
      </c>
      <c r="U42" s="558">
        <f>'Մուտք 3'!L242*Ջերմարարություն!$D$32</f>
        <v>0</v>
      </c>
      <c r="V42" s="558">
        <f>'Մուտք 3'!M242*Ջերմարարություն!$D$32</f>
        <v>0</v>
      </c>
      <c r="W42" s="558">
        <f>'Մուտք 3'!N242*Ջերմարարություն!$D$35</f>
        <v>0</v>
      </c>
      <c r="X42" s="558">
        <f>'Մուտք 3'!P242*Ջերմարարություն!$D$32</f>
        <v>0</v>
      </c>
      <c r="Y42" s="558">
        <f>'Մուտք 3'!Q242*Ջերմարարություն!$D$32</f>
        <v>0</v>
      </c>
      <c r="Z42" s="558">
        <f>'Մուտք 3'!R242*Ջերմարարություն!$D$32</f>
        <v>0</v>
      </c>
      <c r="AA42" s="631">
        <f>'Մուտք 2'!F112*Ջերմարարություն!$D$9</f>
        <v>520.97427132775078</v>
      </c>
      <c r="AB42" s="632">
        <f t="shared" ref="AB42:AB62" si="49">SUM(AC42:AJ42)</f>
        <v>0</v>
      </c>
      <c r="AC42" s="629">
        <f>'Մուտք 6'!D63*Ջերմարարություն!$D$4</f>
        <v>0</v>
      </c>
      <c r="AD42" s="629">
        <f>'Մուտք 6'!E63*Ջերմարարություն!$D$4</f>
        <v>0</v>
      </c>
      <c r="AE42" s="629">
        <f>'Մուտք 6'!G63*Ջերմարարություն!$D$4</f>
        <v>0</v>
      </c>
      <c r="AF42" s="629">
        <f>+'Մուտք 6'!H63</f>
        <v>0</v>
      </c>
      <c r="AG42" s="629">
        <f>'Մուտք 5'!D108*Ջերմարարություն!$D$23</f>
        <v>0</v>
      </c>
      <c r="AH42" s="629">
        <f>+'Մուտք 5'!E108*Ջերմարարություն!$D$24+'Մուտք 5'!F108*Ջերմարարություն!$D$25</f>
        <v>0</v>
      </c>
      <c r="AI42" s="629">
        <f>'Մուտք 5'!H108*Ջերմարարություն!$D$26+'Մուտք 5'!G108*Ջերմարարություն!$D$27</f>
        <v>0</v>
      </c>
      <c r="AJ42" s="629">
        <f>'Մուտք 6'!F63*Ջերմարարություն!$D$4</f>
        <v>0</v>
      </c>
      <c r="AK42" s="630"/>
      <c r="AL42" s="631"/>
      <c r="AM42" s="633">
        <f>'Մուտք 1'!F177*Ջերմարարություն!$D$4</f>
        <v>259.88400000000001</v>
      </c>
    </row>
    <row r="43" spans="1:40" s="107" customFormat="1" ht="36.75" customHeight="1" outlineLevel="1">
      <c r="B43" s="623" t="s">
        <v>172</v>
      </c>
      <c r="C43" s="624" t="s">
        <v>533</v>
      </c>
      <c r="D43" s="625" t="s">
        <v>534</v>
      </c>
      <c r="E43" s="626" t="s">
        <v>345</v>
      </c>
      <c r="F43" s="627">
        <f t="shared" si="43"/>
        <v>119.46188970489456</v>
      </c>
      <c r="G43" s="628">
        <f t="shared" si="48"/>
        <v>0</v>
      </c>
      <c r="H43" s="629">
        <f>'Մուտք 4'!I91*Ջերմարարություն!$D$21</f>
        <v>0</v>
      </c>
      <c r="I43" s="629">
        <f>'Մուտք 4'!E91*Ջերմարարություն!$D$15</f>
        <v>0</v>
      </c>
      <c r="J43" s="629">
        <f>'Մուտք 4'!D91*Ջերմարարություն!$D$13</f>
        <v>0</v>
      </c>
      <c r="K43" s="629">
        <f>++'Մուտք 4'!F91*Ջերմարարություն!$D$16</f>
        <v>0</v>
      </c>
      <c r="L43" s="629">
        <f>'Մուտք 4'!G91*Ջերմարարություն!D$17</f>
        <v>0</v>
      </c>
      <c r="M43" s="629">
        <f>'Մուտք 4'!H91*Ջերմարարություն!$D$18</f>
        <v>0</v>
      </c>
      <c r="N43" s="630">
        <f t="shared" si="40"/>
        <v>4.5999999999999999E-3</v>
      </c>
      <c r="O43" s="629">
        <f>'Մուտք 3'!D243*Ջերմարարություն!$D$30</f>
        <v>4.5999999999999999E-3</v>
      </c>
      <c r="P43" s="629">
        <f>'Մուտք 3'!F243*Ջերմարարություն!$D$31</f>
        <v>0</v>
      </c>
      <c r="Q43" s="629">
        <f>'Մուտք 3'!G243*Ջերմարարություն!$D$31</f>
        <v>0</v>
      </c>
      <c r="R43" s="629">
        <f>'Մուտք 3'!H243*Ջերմարարություն!$D$31</f>
        <v>0</v>
      </c>
      <c r="S43" s="629">
        <f>'Մուտք 3'!J243*Ջերմարարություն!$D$32</f>
        <v>0</v>
      </c>
      <c r="T43" s="629">
        <f>'Մուտք 3'!K243*Ջերմարարություն!$D$32</f>
        <v>0</v>
      </c>
      <c r="U43" s="629">
        <f>'Մուտք 3'!L243*Ջերմարարություն!$D$32</f>
        <v>0</v>
      </c>
      <c r="V43" s="629">
        <f>'Մուտք 3'!M243*Ջերմարարություն!$D$32</f>
        <v>0</v>
      </c>
      <c r="W43" s="629">
        <f>'Մուտք 3'!N243*Ջերմարարություն!$D$35</f>
        <v>0</v>
      </c>
      <c r="X43" s="629">
        <f>'Մուտք 3'!P243*Ջերմարարություն!$D$32</f>
        <v>0</v>
      </c>
      <c r="Y43" s="629">
        <f>'Մուտք 3'!Q243*Ջերմարարություն!$D$32</f>
        <v>0</v>
      </c>
      <c r="Z43" s="629">
        <f>'Մուտք 3'!R243*Ջերմարարություն!$D$32</f>
        <v>0</v>
      </c>
      <c r="AA43" s="631">
        <f>'Մուտք 2'!F113*Ջերմարարություն!$D$9</f>
        <v>65.11528970489455</v>
      </c>
      <c r="AB43" s="632">
        <f t="shared" si="49"/>
        <v>0</v>
      </c>
      <c r="AC43" s="629">
        <f>'Մուտք 6'!D64*Ջերմարարություն!$D$4</f>
        <v>0</v>
      </c>
      <c r="AD43" s="629">
        <f>'Մուտք 6'!E64*Ջերմարարություն!$D$4</f>
        <v>0</v>
      </c>
      <c r="AE43" s="629">
        <f>'Մուտք 6'!G64*Ջերմարարություն!$D$4</f>
        <v>0</v>
      </c>
      <c r="AF43" s="629">
        <f>+'Մուտք 6'!H64</f>
        <v>0</v>
      </c>
      <c r="AG43" s="629">
        <f>'Մուտք 5'!D109*Ջերմարարություն!$D$23</f>
        <v>0</v>
      </c>
      <c r="AH43" s="629">
        <f>+'Մուտք 5'!E109*Ջերմարարություն!$D$24+'Մուտք 5'!F109*Ջերմարարություն!$D$25</f>
        <v>0</v>
      </c>
      <c r="AI43" s="629">
        <f>'Մուտք 5'!H109*Ջերմարարություն!$D$26+'Մուտք 5'!G109*Ջերմարարություն!$D$27</f>
        <v>0</v>
      </c>
      <c r="AJ43" s="629">
        <f>'Մուտք 6'!F64*Ջերմարարություն!$D$4</f>
        <v>0</v>
      </c>
      <c r="AK43" s="630"/>
      <c r="AL43" s="631"/>
      <c r="AM43" s="633">
        <f>'Մուտք 1'!F178*Ջերմարարություն!$D$4</f>
        <v>54.342000000000006</v>
      </c>
    </row>
    <row r="44" spans="1:40" s="107" customFormat="1" ht="26.25" customHeight="1" outlineLevel="1">
      <c r="B44" s="623" t="s">
        <v>173</v>
      </c>
      <c r="C44" s="624" t="s">
        <v>535</v>
      </c>
      <c r="D44" s="625" t="s">
        <v>536</v>
      </c>
      <c r="E44" s="626" t="s">
        <v>334</v>
      </c>
      <c r="F44" s="627">
        <f t="shared" si="43"/>
        <v>1517.5092266265733</v>
      </c>
      <c r="G44" s="628">
        <f t="shared" si="48"/>
        <v>0</v>
      </c>
      <c r="H44" s="629">
        <f>'Մուտք 4'!I92*Ջերմարարություն!$D$21</f>
        <v>0</v>
      </c>
      <c r="I44" s="629">
        <f>'Մուտք 4'!E92*Ջերմարարություն!$D$15</f>
        <v>0</v>
      </c>
      <c r="J44" s="629">
        <f>'Մուտք 4'!D92*Ջերմարարություն!$D$13</f>
        <v>0</v>
      </c>
      <c r="K44" s="629">
        <f>++'Մուտք 4'!F92*Ջերմարարություն!$D$16</f>
        <v>0</v>
      </c>
      <c r="L44" s="629">
        <f>'Մուտք 4'!G92*Ջերմարարություն!D$17</f>
        <v>0</v>
      </c>
      <c r="M44" s="629">
        <f>'Մուտք 4'!H92*Ջերմարարություն!$D$18</f>
        <v>0</v>
      </c>
      <c r="N44" s="630">
        <f t="shared" si="40"/>
        <v>163.96704114199997</v>
      </c>
      <c r="O44" s="629">
        <f>'Մուտք 3'!D244*Ջերմարարություն!$D$30</f>
        <v>2.3E-2</v>
      </c>
      <c r="P44" s="629">
        <f>'Մուտք 3'!F244*Ջերմարարություն!$D$31</f>
        <v>0</v>
      </c>
      <c r="Q44" s="629">
        <f>'Մուտք 3'!G244*Ջերմարարություն!$D$31</f>
        <v>0</v>
      </c>
      <c r="R44" s="629">
        <f>'Մուտք 3'!H244*Ջերմարարություն!$D$31</f>
        <v>0</v>
      </c>
      <c r="S44" s="629">
        <f>'Մուտք 3'!J244*Ջերմարարություն!$D$32</f>
        <v>0</v>
      </c>
      <c r="T44" s="629">
        <f>'Մուտք 3'!K244*Ջերմարարություն!$D$32</f>
        <v>0</v>
      </c>
      <c r="U44" s="629">
        <f>'Մուտք 3'!L244*Ջերմարարություն!$D$32</f>
        <v>163.94404114199997</v>
      </c>
      <c r="V44" s="629">
        <f>'Մուտք 3'!M244*Ջերմարարություն!$D$32</f>
        <v>0</v>
      </c>
      <c r="W44" s="629">
        <f>'Մուտք 3'!N244*Ջերմարարություն!$D$35</f>
        <v>0</v>
      </c>
      <c r="X44" s="629">
        <f>'Մուտք 3'!P244*Ջերմարարություն!$D$32</f>
        <v>0</v>
      </c>
      <c r="Y44" s="629">
        <f>'Մուտք 3'!Q244*Ջերմարարություն!$D$32</f>
        <v>0</v>
      </c>
      <c r="Z44" s="629">
        <f>'Մուտք 3'!R244*Ջերմարարություն!$D$32</f>
        <v>0</v>
      </c>
      <c r="AA44" s="631">
        <f>'Մուտք 2'!F114*Ջերմարարություն!$D$9</f>
        <v>511.60528948457318</v>
      </c>
      <c r="AB44" s="632">
        <f t="shared" si="49"/>
        <v>0.22089600000000001</v>
      </c>
      <c r="AC44" s="629">
        <f>'Մուտք 6'!D65*Ջերմարարություն!$D$4</f>
        <v>0</v>
      </c>
      <c r="AD44" s="629">
        <f>'Մուտք 6'!E65*Ջերմարարություն!$D$4</f>
        <v>0</v>
      </c>
      <c r="AE44" s="629">
        <f>'Մուտք 6'!G65*Ջերմարարություն!$D$4</f>
        <v>0</v>
      </c>
      <c r="AF44" s="629">
        <f>+'Մուտք 6'!H65</f>
        <v>0</v>
      </c>
      <c r="AG44" s="629">
        <f>'Մուտք 5'!D110*Ջերմարարություն!$D$23</f>
        <v>0</v>
      </c>
      <c r="AH44" s="629">
        <f>+'Մուտք 5'!E110*Ջերմարարություն!$D$24+'Մուտք 5'!F110*Ջերմարարություն!$D$25</f>
        <v>0.22089600000000001</v>
      </c>
      <c r="AI44" s="629">
        <f>'Մուտք 5'!H110*Ջերմարարություն!$D$26+'Մուտք 5'!G110*Ջերմարարություն!$D$27</f>
        <v>0</v>
      </c>
      <c r="AJ44" s="629">
        <f>'Մուտք 6'!F65*Ջերմարարություն!$D$4</f>
        <v>0</v>
      </c>
      <c r="AK44" s="630"/>
      <c r="AL44" s="631"/>
      <c r="AM44" s="633">
        <f>'Մուտք 1'!F179*Ջերմարարություն!$D$4</f>
        <v>841.71600000000001</v>
      </c>
    </row>
    <row r="45" spans="1:40" s="107" customFormat="1" ht="35.25" customHeight="1" outlineLevel="1">
      <c r="B45" s="623" t="s">
        <v>174</v>
      </c>
      <c r="C45" s="624" t="s">
        <v>537</v>
      </c>
      <c r="D45" s="625" t="s">
        <v>538</v>
      </c>
      <c r="E45" s="626" t="s">
        <v>335</v>
      </c>
      <c r="F45" s="627">
        <f t="shared" si="43"/>
        <v>2676.2813160196147</v>
      </c>
      <c r="G45" s="628">
        <f t="shared" si="48"/>
        <v>0</v>
      </c>
      <c r="H45" s="629">
        <f>'Մուտք 4'!I93*Ջերմարարություն!$D$21</f>
        <v>0</v>
      </c>
      <c r="I45" s="629">
        <f>'Մուտք 4'!E93*Ջերմարարություն!$D$15</f>
        <v>0</v>
      </c>
      <c r="J45" s="629">
        <f>'Մուտք 4'!D93*Ջերմարարություն!$D$13</f>
        <v>0</v>
      </c>
      <c r="K45" s="629">
        <f>++'Մուտք 4'!F93*Ջերմարարություն!$D$16</f>
        <v>0</v>
      </c>
      <c r="L45" s="629">
        <f>'Մուտք 4'!G93*Ջերմարարություն!D$17</f>
        <v>0</v>
      </c>
      <c r="M45" s="629">
        <f>'Մուտք 4'!H93*Ջերմարարություն!$D$18</f>
        <v>0</v>
      </c>
      <c r="N45" s="630">
        <f t="shared" si="40"/>
        <v>18.48960971</v>
      </c>
      <c r="O45" s="629">
        <f>'Մուտք 3'!D245*Ջերմարարություն!$D$30</f>
        <v>1.4581999999999999</v>
      </c>
      <c r="P45" s="629">
        <f>'Մուտք 3'!F245*Ջերմարարություն!$D$31</f>
        <v>0</v>
      </c>
      <c r="Q45" s="629">
        <f>'Մուտք 3'!G245*Ջերմարարություն!$D$31</f>
        <v>0</v>
      </c>
      <c r="R45" s="629">
        <f>'Մուտք 3'!H245*Ջերմարարություն!$D$31</f>
        <v>0</v>
      </c>
      <c r="S45" s="629">
        <f>'Մուտք 3'!J245*Ջերմարարություն!$D$32</f>
        <v>0</v>
      </c>
      <c r="T45" s="629">
        <f>'Մուտք 3'!K245*Ջերմարարություն!$D$32</f>
        <v>0</v>
      </c>
      <c r="U45" s="629">
        <f>'Մուտք 3'!L245*Ջերմարարություն!$D$32</f>
        <v>17.031409709999998</v>
      </c>
      <c r="V45" s="629">
        <f>'Մուտք 3'!M245*Ջերմարարություն!$D$32</f>
        <v>0</v>
      </c>
      <c r="W45" s="629">
        <f>'Մուտք 3'!N245*Ջերմարարություն!$D$35</f>
        <v>0</v>
      </c>
      <c r="X45" s="629">
        <f>'Մուտք 3'!P245*Ջերմարարություն!$D$32</f>
        <v>0</v>
      </c>
      <c r="Y45" s="629">
        <f>'Մուտք 3'!Q245*Ջերմարարություն!$D$32</f>
        <v>0</v>
      </c>
      <c r="Z45" s="629">
        <f>'Մուտք 3'!R245*Ջերմարարություն!$D$32</f>
        <v>0</v>
      </c>
      <c r="AA45" s="631">
        <f>'Մուտք 2'!F115*Ջերմարարություն!$D$9</f>
        <v>2257.9073063096148</v>
      </c>
      <c r="AB45" s="632">
        <f t="shared" si="49"/>
        <v>0</v>
      </c>
      <c r="AC45" s="629">
        <f>'Մուտք 6'!D66*Ջերմարարություն!$D$4</f>
        <v>0</v>
      </c>
      <c r="AD45" s="629">
        <f>'Մուտք 6'!E66*Ջերմարարություն!$D$4</f>
        <v>0</v>
      </c>
      <c r="AE45" s="629">
        <f>'Մուտք 6'!G66*Ջերմարարություն!$D$4</f>
        <v>0</v>
      </c>
      <c r="AF45" s="629">
        <f>+'Մուտք 6'!H66</f>
        <v>0</v>
      </c>
      <c r="AG45" s="629">
        <f>'Մուտք 5'!D111*Ջերմարարություն!$D$23</f>
        <v>0</v>
      </c>
      <c r="AH45" s="629">
        <f>+'Մուտք 5'!E111*Ջերմարարություն!$D$24+'Մուտք 5'!F111*Ջերմարարություն!$D$25</f>
        <v>0</v>
      </c>
      <c r="AI45" s="629">
        <f>'Մուտք 5'!H111*Ջերմարարություն!$D$26+'Մուտք 5'!G111*Ջերմարարություն!$D$27</f>
        <v>0</v>
      </c>
      <c r="AJ45" s="629">
        <f>'Մուտք 6'!F66*Ջերմարարություն!$D$4</f>
        <v>0</v>
      </c>
      <c r="AK45" s="630"/>
      <c r="AL45" s="631"/>
      <c r="AM45" s="633">
        <f>'Մուտք 1'!F180*Ջերմարարություն!$D$4</f>
        <v>399.88439999999997</v>
      </c>
    </row>
    <row r="46" spans="1:40" s="107" customFormat="1" ht="26.25" customHeight="1" outlineLevel="1">
      <c r="B46" s="623" t="s">
        <v>325</v>
      </c>
      <c r="C46" s="624" t="s">
        <v>539</v>
      </c>
      <c r="D46" s="625" t="s">
        <v>540</v>
      </c>
      <c r="E46" s="626" t="s">
        <v>343</v>
      </c>
      <c r="F46" s="627">
        <f t="shared" si="43"/>
        <v>0</v>
      </c>
      <c r="G46" s="628">
        <f t="shared" si="48"/>
        <v>0</v>
      </c>
      <c r="H46" s="629">
        <f>'Մուտք 4'!I94*Ջերմարարություն!$D$21</f>
        <v>0</v>
      </c>
      <c r="I46" s="629">
        <f>'Մուտք 4'!E94*Ջերմարարություն!$D$15</f>
        <v>0</v>
      </c>
      <c r="J46" s="629">
        <f>'Մուտք 4'!D94*Ջերմարարություն!$D$13</f>
        <v>0</v>
      </c>
      <c r="K46" s="629">
        <f>++'Մուտք 4'!F94*Ջերմարարություն!$D$16</f>
        <v>0</v>
      </c>
      <c r="L46" s="629">
        <f>'Մուտք 4'!G94*Ջերմարարություն!D$17</f>
        <v>0</v>
      </c>
      <c r="M46" s="629">
        <f>'Մուտք 4'!H94*Ջերմարարություն!$D$18</f>
        <v>0</v>
      </c>
      <c r="N46" s="630">
        <f t="shared" si="40"/>
        <v>0</v>
      </c>
      <c r="O46" s="629">
        <f>'Մուտք 3'!D246*Ջերմարարություն!$D$30</f>
        <v>0</v>
      </c>
      <c r="P46" s="629">
        <f>'Մուտք 3'!F246*Ջերմարարություն!$D$31</f>
        <v>0</v>
      </c>
      <c r="Q46" s="629">
        <f>'Մուտք 3'!G246*Ջերմարարություն!$D$31</f>
        <v>0</v>
      </c>
      <c r="R46" s="629">
        <f>'Մուտք 3'!H246*Ջերմարարություն!$D$31</f>
        <v>0</v>
      </c>
      <c r="S46" s="629">
        <f>'Մուտք 3'!J246*Ջերմարարություն!$D$32</f>
        <v>0</v>
      </c>
      <c r="T46" s="629">
        <f>'Մուտք 3'!K246*Ջերմարարություն!$D$32</f>
        <v>0</v>
      </c>
      <c r="U46" s="629">
        <f>'Մուտք 3'!L246*Ջերմարարություն!$D$32</f>
        <v>0</v>
      </c>
      <c r="V46" s="629">
        <f>'Մուտք 3'!M246*Ջերմարարություն!$D$32</f>
        <v>0</v>
      </c>
      <c r="W46" s="629">
        <f>'Մուտք 3'!N246*Ջերմարարություն!$D$35</f>
        <v>0</v>
      </c>
      <c r="X46" s="629">
        <f>'Մուտք 3'!P246*Ջերմարարություն!$D$32</f>
        <v>0</v>
      </c>
      <c r="Y46" s="629">
        <f>'Մուտք 3'!Q246*Ջերմարարություն!$D$32</f>
        <v>0</v>
      </c>
      <c r="Z46" s="629">
        <f>'Մուտք 3'!R246*Ջերմարարություն!$D$32</f>
        <v>0</v>
      </c>
      <c r="AA46" s="631">
        <f>'Մուտք 2'!F116*Ջերմարարություն!$D$9</f>
        <v>0</v>
      </c>
      <c r="AB46" s="632">
        <f t="shared" si="49"/>
        <v>0</v>
      </c>
      <c r="AC46" s="629">
        <f>'Մուտք 6'!D67*Ջերմարարություն!$D$4</f>
        <v>0</v>
      </c>
      <c r="AD46" s="629">
        <f>'Մուտք 6'!E67*Ջերմարարություն!$D$4</f>
        <v>0</v>
      </c>
      <c r="AE46" s="629">
        <f>'Մուտք 6'!G67*Ջերմարարություն!$D$4</f>
        <v>0</v>
      </c>
      <c r="AF46" s="629">
        <f>+'Մուտք 6'!H67</f>
        <v>0</v>
      </c>
      <c r="AG46" s="629">
        <f>'Մուտք 5'!D112*Ջերմարարություն!$D$23</f>
        <v>0</v>
      </c>
      <c r="AH46" s="629">
        <f>+'Մուտք 5'!E112*Ջերմարարություն!$D$24+'Մուտք 5'!F112*Ջերմարարություն!$D$25</f>
        <v>0</v>
      </c>
      <c r="AI46" s="629">
        <f>'Մուտք 5'!H112*Ջերմարարություն!$D$26+'Մուտք 5'!G112*Ջերմարարություն!$D$27</f>
        <v>0</v>
      </c>
      <c r="AJ46" s="629">
        <f>'Մուտք 6'!F67*Ջերմարարություն!$D$4</f>
        <v>0</v>
      </c>
      <c r="AK46" s="630"/>
      <c r="AL46" s="631"/>
      <c r="AM46" s="633">
        <f>'Մուտք 1'!F181*Ջերմարարություն!$D$4</f>
        <v>0</v>
      </c>
    </row>
    <row r="47" spans="1:40" s="107" customFormat="1" ht="26.25" customHeight="1" outlineLevel="1">
      <c r="B47" s="623" t="s">
        <v>326</v>
      </c>
      <c r="C47" s="624" t="s">
        <v>541</v>
      </c>
      <c r="D47" s="625" t="s">
        <v>542</v>
      </c>
      <c r="E47" s="626" t="s">
        <v>336</v>
      </c>
      <c r="F47" s="627">
        <f t="shared" si="43"/>
        <v>110.68635346848508</v>
      </c>
      <c r="G47" s="628">
        <f t="shared" si="48"/>
        <v>0</v>
      </c>
      <c r="H47" s="629">
        <f>'Մուտք 4'!I95*Ջերմարարություն!$D$21</f>
        <v>0</v>
      </c>
      <c r="I47" s="629">
        <f>'Մուտք 4'!E95*Ջերմարարություն!$D$15</f>
        <v>0</v>
      </c>
      <c r="J47" s="629">
        <f>'Մուտք 4'!D95*Ջերմարարություն!$D$13</f>
        <v>0</v>
      </c>
      <c r="K47" s="629">
        <f>++'Մուտք 4'!F95*Ջերմարարություն!$D$16</f>
        <v>0</v>
      </c>
      <c r="L47" s="629">
        <f>'Մուտք 4'!G95*Ջերմարարություն!D$17</f>
        <v>0</v>
      </c>
      <c r="M47" s="629">
        <f>'Մուտք 4'!H95*Ջերմարարություն!$D$18</f>
        <v>0</v>
      </c>
      <c r="N47" s="630">
        <f t="shared" si="40"/>
        <v>1.2204457399999999</v>
      </c>
      <c r="O47" s="629">
        <f>'Մուտք 3'!D247*Ջերմարարություն!$D$30</f>
        <v>1.2098</v>
      </c>
      <c r="P47" s="629">
        <f>'Մուտք 3'!F247*Ջերմարարություն!$D$31</f>
        <v>0</v>
      </c>
      <c r="Q47" s="629">
        <f>'Մուտք 3'!G247*Ջերմարարություն!$D$31</f>
        <v>0</v>
      </c>
      <c r="R47" s="629">
        <f>'Մուտք 3'!H247*Ջերմարարություն!$D$31</f>
        <v>0</v>
      </c>
      <c r="S47" s="629">
        <f>'Մուտք 3'!J247*Ջերմարարություն!$D$32</f>
        <v>0</v>
      </c>
      <c r="T47" s="629">
        <f>'Մուտք 3'!K247*Ջերմարարություն!$D$32</f>
        <v>0</v>
      </c>
      <c r="U47" s="629">
        <f>'Մուտք 3'!L247*Ջերմարարություն!$D$32</f>
        <v>1.0645739999999997E-2</v>
      </c>
      <c r="V47" s="629">
        <f>'Մուտք 3'!M247*Ջերմարարություն!$D$32</f>
        <v>0</v>
      </c>
      <c r="W47" s="629">
        <f>'Մուտք 3'!N247*Ջերմարարություն!$D$35</f>
        <v>0</v>
      </c>
      <c r="X47" s="629">
        <f>'Մուտք 3'!P247*Ջերմարարություն!$D$32</f>
        <v>0</v>
      </c>
      <c r="Y47" s="629">
        <f>'Մուտք 3'!Q247*Ջերմարարություն!$D$32</f>
        <v>0</v>
      </c>
      <c r="Z47" s="629">
        <f>'Մուտք 3'!R247*Ջերմարարություն!$D$32</f>
        <v>0</v>
      </c>
      <c r="AA47" s="631">
        <f>'Մուտք 2'!F117*Ջերմարարություն!$D$9</f>
        <v>32.211286928485073</v>
      </c>
      <c r="AB47" s="632">
        <f t="shared" si="49"/>
        <v>6.7020800000000005E-2</v>
      </c>
      <c r="AC47" s="629">
        <f>'Մուտք 6'!D68*Ջերմարարություն!$D$4</f>
        <v>0</v>
      </c>
      <c r="AD47" s="629">
        <f>'Մուտք 6'!E68*Ջերմարարություն!$D$4</f>
        <v>0</v>
      </c>
      <c r="AE47" s="629">
        <f>'Մուտք 6'!G68*Ջերմարարություն!$D$4</f>
        <v>0</v>
      </c>
      <c r="AF47" s="629">
        <f>+'Մուտք 6'!H68</f>
        <v>0</v>
      </c>
      <c r="AG47" s="629">
        <f>'Մուտք 5'!D113*Ջերմարարություն!$D$23</f>
        <v>0</v>
      </c>
      <c r="AH47" s="629">
        <f>+'Մուտք 5'!E113*Ջերմարարություն!$D$24+'Մուտք 5'!F113*Ջերմարարություն!$D$25</f>
        <v>6.7020800000000005E-2</v>
      </c>
      <c r="AI47" s="629">
        <f>'Մուտք 5'!H113*Ջերմարարություն!$D$26+'Մուտք 5'!G113*Ջերմարարություն!$D$27</f>
        <v>0</v>
      </c>
      <c r="AJ47" s="629">
        <f>'Մուտք 6'!F68*Ջերմարարություն!$D$4</f>
        <v>0</v>
      </c>
      <c r="AK47" s="630"/>
      <c r="AL47" s="631"/>
      <c r="AM47" s="633">
        <f>'Մուտք 1'!F182*Ջերմարարություն!$D$4</f>
        <v>77.187600000000003</v>
      </c>
    </row>
    <row r="48" spans="1:40" s="107" customFormat="1" ht="35.25" customHeight="1" outlineLevel="1">
      <c r="B48" s="623" t="s">
        <v>327</v>
      </c>
      <c r="C48" s="624" t="s">
        <v>543</v>
      </c>
      <c r="D48" s="625" t="s">
        <v>544</v>
      </c>
      <c r="E48" s="626" t="s">
        <v>337</v>
      </c>
      <c r="F48" s="627">
        <f t="shared" si="43"/>
        <v>3752.2791533834488</v>
      </c>
      <c r="G48" s="628">
        <f t="shared" si="48"/>
        <v>0</v>
      </c>
      <c r="H48" s="629">
        <f>'Մուտք 4'!I96*Ջերմարարություն!$D$21</f>
        <v>0</v>
      </c>
      <c r="I48" s="629">
        <f>'Մուտք 4'!E96*Ջերմարարություն!$D$15</f>
        <v>0</v>
      </c>
      <c r="J48" s="629">
        <f>'Մուտք 4'!D96*Ջերմարարություն!$D$13</f>
        <v>0</v>
      </c>
      <c r="K48" s="629">
        <f>++'Մուտք 4'!F96*Ջերմարարություն!$D$16</f>
        <v>0</v>
      </c>
      <c r="L48" s="629">
        <f>'Մուտք 4'!G96*Ջերմարարություն!D$17</f>
        <v>0</v>
      </c>
      <c r="M48" s="629">
        <f>'Մուտք 4'!H96*Ջերմարարություն!$D$18</f>
        <v>0</v>
      </c>
      <c r="N48" s="630">
        <f t="shared" si="40"/>
        <v>630.0799457999999</v>
      </c>
      <c r="O48" s="629">
        <f>'Մուտք 3'!D248*Ջերմարարություն!$D$30</f>
        <v>1.9457999999999998</v>
      </c>
      <c r="P48" s="629">
        <f>'Մուտք 3'!F248*Ջերմարարություն!$D$31</f>
        <v>0</v>
      </c>
      <c r="Q48" s="629">
        <f>'Մուտք 3'!G248*Ջերմարարություն!$D$31</f>
        <v>0</v>
      </c>
      <c r="R48" s="629">
        <f>'Մուտք 3'!H248*Ջերմարարություն!$D$31</f>
        <v>0</v>
      </c>
      <c r="S48" s="629">
        <f>'Մուտք 3'!J248*Ջերմարարություն!$D$32</f>
        <v>0</v>
      </c>
      <c r="T48" s="629">
        <f>'Մուտք 3'!K248*Ջերմարարություն!$D$32</f>
        <v>0</v>
      </c>
      <c r="U48" s="629">
        <f>'Մուտք 3'!L248*Ջերմարարություն!$D$32</f>
        <v>628.13414579999994</v>
      </c>
      <c r="V48" s="629">
        <f>'Մուտք 3'!M248*Ջերմարարություն!$D$32</f>
        <v>0</v>
      </c>
      <c r="W48" s="629">
        <f>'Մուտք 3'!N248*Ջերմարարություն!$D$35</f>
        <v>0</v>
      </c>
      <c r="X48" s="629">
        <f>'Մուտք 3'!P248*Ջերմարարություն!$D$32</f>
        <v>0</v>
      </c>
      <c r="Y48" s="629">
        <f>'Մուտք 3'!Q248*Ջերմարարություն!$D$32</f>
        <v>0</v>
      </c>
      <c r="Z48" s="629">
        <f>'Մուտք 3'!R248*Ջերմարարություն!$D$32</f>
        <v>0</v>
      </c>
      <c r="AA48" s="631">
        <f>'Մուտք 2'!F118*Ջերմարարություն!$D$9</f>
        <v>243.31644158344909</v>
      </c>
      <c r="AB48" s="632">
        <f t="shared" si="49"/>
        <v>2.7566E-2</v>
      </c>
      <c r="AC48" s="629">
        <f>'Մուտք 6'!D69*Ջերմարարություն!$D$4</f>
        <v>0</v>
      </c>
      <c r="AD48" s="629">
        <f>'Մուտք 6'!E69*Ջերմարարություն!$D$4</f>
        <v>0</v>
      </c>
      <c r="AE48" s="629">
        <f>'Մուտք 6'!G69*Ջերմարարություն!$D$4</f>
        <v>0</v>
      </c>
      <c r="AF48" s="629">
        <f>+'Մուտք 6'!H69</f>
        <v>0</v>
      </c>
      <c r="AG48" s="629">
        <f>'Մուտք 5'!D114*Ջերմարարություն!$D$23</f>
        <v>0</v>
      </c>
      <c r="AH48" s="629">
        <f>+'Մուտք 5'!E114*Ջերմարարություն!$D$24+'Մուտք 5'!F114*Ջերմարարություն!$D$25</f>
        <v>2.7566E-2</v>
      </c>
      <c r="AI48" s="629">
        <f>'Մուտք 5'!H114*Ջերմարարություն!$D$26+'Մուտք 5'!G114*Ջերմարարություն!$D$27</f>
        <v>0</v>
      </c>
      <c r="AJ48" s="629">
        <f>'Մուտք 6'!F69*Ջերմարարություն!$D$4</f>
        <v>0</v>
      </c>
      <c r="AK48" s="630"/>
      <c r="AL48" s="631"/>
      <c r="AM48" s="633">
        <f>'Մուտք 1'!F183*Ջերմարարություն!$D$4</f>
        <v>2878.8552</v>
      </c>
    </row>
    <row r="49" spans="1:40" s="107" customFormat="1" ht="35.25" customHeight="1" outlineLevel="1">
      <c r="B49" s="623" t="s">
        <v>328</v>
      </c>
      <c r="C49" s="624" t="s">
        <v>545</v>
      </c>
      <c r="D49" s="625" t="s">
        <v>546</v>
      </c>
      <c r="E49" s="626" t="s">
        <v>338</v>
      </c>
      <c r="F49" s="627">
        <f t="shared" si="43"/>
        <v>3606.6316135114016</v>
      </c>
      <c r="G49" s="628">
        <f t="shared" si="48"/>
        <v>0</v>
      </c>
      <c r="H49" s="629">
        <f>'Մուտք 4'!I97*Ջերմարարություն!$D$21</f>
        <v>0</v>
      </c>
      <c r="I49" s="629">
        <f>'Մուտք 4'!E97*Ջերմարարություն!$D$15</f>
        <v>0</v>
      </c>
      <c r="J49" s="629">
        <f>'Մուտք 4'!D97*Ջերմարարություն!$D$13</f>
        <v>0</v>
      </c>
      <c r="K49" s="629">
        <f>++'Մուտք 4'!F97*Ջերմարարություն!$D$16</f>
        <v>0</v>
      </c>
      <c r="L49" s="629">
        <f>'Մուտք 4'!G97*Ջերմարարություն!D$17</f>
        <v>0</v>
      </c>
      <c r="M49" s="629">
        <f>'Մուտք 4'!H97*Ջերմարարություն!$D$18</f>
        <v>0</v>
      </c>
      <c r="N49" s="630">
        <f t="shared" si="40"/>
        <v>24.549470100000001</v>
      </c>
      <c r="O49" s="629">
        <f>'Մուտք 3'!D249*Ջերմարարություն!$D$30</f>
        <v>0.25944</v>
      </c>
      <c r="P49" s="629">
        <f>'Մուտք 3'!F249*Ջերմարարություն!$D$31</f>
        <v>0</v>
      </c>
      <c r="Q49" s="629">
        <f>'Մուտք 3'!G249*Ջերմարարություն!$D$31</f>
        <v>0</v>
      </c>
      <c r="R49" s="629">
        <f>'Մուտք 3'!H249*Ջերմարարություն!$D$31</f>
        <v>0</v>
      </c>
      <c r="S49" s="629">
        <f>'Մուտք 3'!J249*Ջերմարարություն!$D$32</f>
        <v>0</v>
      </c>
      <c r="T49" s="629">
        <f>'Մուտք 3'!K249*Ջերմարարություն!$D$32</f>
        <v>0</v>
      </c>
      <c r="U49" s="629">
        <f>'Մուտք 3'!L249*Ջերմարարություն!$D$32</f>
        <v>24.290030099999999</v>
      </c>
      <c r="V49" s="629">
        <f>'Մուտք 3'!M249*Ջերմարարություն!$D$32</f>
        <v>0</v>
      </c>
      <c r="W49" s="629">
        <f>'Մուտք 3'!N249*Ջերմարարություն!$D$35</f>
        <v>0</v>
      </c>
      <c r="X49" s="629">
        <f>'Մուտք 3'!P249*Ջերմարարություն!$D$32</f>
        <v>0</v>
      </c>
      <c r="Y49" s="629">
        <f>'Մուտք 3'!Q249*Ջերմարարություն!$D$32</f>
        <v>0</v>
      </c>
      <c r="Z49" s="629">
        <f>'Մուտք 3'!R249*Ջերմարարություն!$D$32</f>
        <v>0</v>
      </c>
      <c r="AA49" s="631">
        <f>'Մուտք 2'!F119*Ջերմարարություն!$D$9</f>
        <v>2622.760743411402</v>
      </c>
      <c r="AB49" s="632">
        <f t="shared" si="49"/>
        <v>8.3400000000000002E-2</v>
      </c>
      <c r="AC49" s="629">
        <f>'Մուտք 6'!D70*Ջերմարարություն!$D$4</f>
        <v>0</v>
      </c>
      <c r="AD49" s="629">
        <f>'Մուտք 6'!E70*Ջերմարարություն!$D$4</f>
        <v>0</v>
      </c>
      <c r="AE49" s="629">
        <f>'Մուտք 6'!G70*Ջերմարարություն!$D$4</f>
        <v>0</v>
      </c>
      <c r="AF49" s="629">
        <f>+'Մուտք 6'!H70</f>
        <v>0</v>
      </c>
      <c r="AG49" s="629">
        <f>'Մուտք 5'!D115*Ջերմարարություն!$D$23</f>
        <v>8.3400000000000002E-2</v>
      </c>
      <c r="AH49" s="629">
        <f>+'Մուտք 5'!E115*Ջերմարարություն!$D$24+'Մուտք 5'!F115*Ջերմարարություն!$D$25</f>
        <v>0</v>
      </c>
      <c r="AI49" s="629">
        <f>'Մուտք 5'!H115*Ջերմարարություն!$D$26+'Մուտք 5'!G115*Ջերմարարություն!$D$27</f>
        <v>0</v>
      </c>
      <c r="AJ49" s="629">
        <f>'Մուտք 6'!F70*Ջերմարարություն!$D$4</f>
        <v>0</v>
      </c>
      <c r="AK49" s="630"/>
      <c r="AL49" s="631"/>
      <c r="AM49" s="633">
        <f>'Մուտք 1'!F184*Ջերմարարություն!$D$4</f>
        <v>959.23799999999994</v>
      </c>
    </row>
    <row r="50" spans="1:40" s="107" customFormat="1" ht="41.25" customHeight="1" outlineLevel="1">
      <c r="B50" s="623" t="s">
        <v>329</v>
      </c>
      <c r="C50" s="624" t="s">
        <v>547</v>
      </c>
      <c r="D50" s="625" t="s">
        <v>548</v>
      </c>
      <c r="E50" s="626" t="s">
        <v>339</v>
      </c>
      <c r="F50" s="627">
        <f t="shared" si="43"/>
        <v>217.80539336527698</v>
      </c>
      <c r="G50" s="628">
        <f t="shared" si="48"/>
        <v>0</v>
      </c>
      <c r="H50" s="629">
        <f>'Մուտք 4'!I98*Ջերմարարություն!$D$21</f>
        <v>0</v>
      </c>
      <c r="I50" s="629">
        <f>'Մուտք 4'!E98*Ջերմարարություն!$D$15</f>
        <v>0</v>
      </c>
      <c r="J50" s="629">
        <f>'Մուտք 4'!D98*Ջերմարարություն!$D$13</f>
        <v>0</v>
      </c>
      <c r="K50" s="629">
        <f>++'Մուտք 4'!F98*Ջերմարարություն!$D$16</f>
        <v>0</v>
      </c>
      <c r="L50" s="629">
        <f>'Մուտք 4'!G98*Ջերմարարություն!D$17</f>
        <v>0</v>
      </c>
      <c r="M50" s="629">
        <f>'Մուտք 4'!H98*Ջերմարարություն!$D$18</f>
        <v>0</v>
      </c>
      <c r="N50" s="630">
        <f t="shared" si="40"/>
        <v>0</v>
      </c>
      <c r="O50" s="629">
        <f>'Մուտք 3'!D250*Ջերմարարություն!$D$30</f>
        <v>0</v>
      </c>
      <c r="P50" s="629">
        <f>'Մուտք 3'!F250*Ջերմարարություն!$D$31</f>
        <v>0</v>
      </c>
      <c r="Q50" s="629">
        <f>'Մուտք 3'!G250*Ջերմարարություն!$D$31</f>
        <v>0</v>
      </c>
      <c r="R50" s="629">
        <f>'Մուտք 3'!H250*Ջերմարարություն!$D$31</f>
        <v>0</v>
      </c>
      <c r="S50" s="629">
        <f>'Մուտք 3'!J250*Ջերմարարություն!$D$32</f>
        <v>0</v>
      </c>
      <c r="T50" s="629">
        <f>'Մուտք 3'!K250*Ջերմարարություն!$D$32</f>
        <v>0</v>
      </c>
      <c r="U50" s="629">
        <f>'Մուտք 3'!L250*Ջերմարարություն!$D$32</f>
        <v>0</v>
      </c>
      <c r="V50" s="629">
        <f>'Մուտք 3'!M250*Ջերմարարություն!$D$32</f>
        <v>0</v>
      </c>
      <c r="W50" s="629">
        <f>'Մուտք 3'!N250*Ջերմարարություն!$D$35</f>
        <v>0</v>
      </c>
      <c r="X50" s="629">
        <f>'Մուտք 3'!P250*Ջերմարարություն!$D$32</f>
        <v>0</v>
      </c>
      <c r="Y50" s="629">
        <f>'Մուտք 3'!Q250*Ջերմարարություն!$D$32</f>
        <v>0</v>
      </c>
      <c r="Z50" s="629">
        <f>'Մուտք 3'!R250*Ջերմարարություն!$D$32</f>
        <v>0</v>
      </c>
      <c r="AA50" s="631">
        <f>'Մուտք 2'!F120*Ջերմարարություն!$D$9</f>
        <v>145.920593365277</v>
      </c>
      <c r="AB50" s="632">
        <f t="shared" si="49"/>
        <v>0</v>
      </c>
      <c r="AC50" s="629">
        <f>'Մուտք 6'!D71*Ջերմարարություն!$D$4</f>
        <v>0</v>
      </c>
      <c r="AD50" s="629">
        <f>'Մուտք 6'!E71*Ջերմարարություն!$D$4</f>
        <v>0</v>
      </c>
      <c r="AE50" s="629">
        <f>'Մուտք 6'!G71*Ջերմարարություն!$D$4</f>
        <v>0</v>
      </c>
      <c r="AF50" s="629">
        <f>+'Մուտք 6'!H71</f>
        <v>0</v>
      </c>
      <c r="AG50" s="629">
        <f>'Մուտք 5'!D116*Ջերմարարություն!$D$23</f>
        <v>0</v>
      </c>
      <c r="AH50" s="629">
        <f>+'Մուտք 5'!E116*Ջերմարարություն!$D$24+'Մուտք 5'!F116*Ջերմարարություն!$D$25</f>
        <v>0</v>
      </c>
      <c r="AI50" s="629">
        <f>'Մուտք 5'!H116*Ջերմարարություն!$D$26+'Մուտք 5'!G116*Ջերմարարություն!$D$27</f>
        <v>0</v>
      </c>
      <c r="AJ50" s="629">
        <f>'Մուտք 6'!F71*Ջերմարարություն!$D$4</f>
        <v>0</v>
      </c>
      <c r="AK50" s="630"/>
      <c r="AL50" s="631"/>
      <c r="AM50" s="633">
        <f>'Մուտք 1'!F185*Ջերմարարություն!$D$4</f>
        <v>71.884799999999998</v>
      </c>
    </row>
    <row r="51" spans="1:40" s="107" customFormat="1" ht="39" customHeight="1" outlineLevel="1">
      <c r="B51" s="623" t="s">
        <v>330</v>
      </c>
      <c r="C51" s="624" t="s">
        <v>549</v>
      </c>
      <c r="D51" s="625" t="s">
        <v>550</v>
      </c>
      <c r="E51" s="626" t="s">
        <v>340</v>
      </c>
      <c r="F51" s="627">
        <f t="shared" si="43"/>
        <v>44.305469391697642</v>
      </c>
      <c r="G51" s="628">
        <f t="shared" si="48"/>
        <v>0</v>
      </c>
      <c r="H51" s="629">
        <f>'Մուտք 4'!I99*Ջերմարարություն!$D$21</f>
        <v>0</v>
      </c>
      <c r="I51" s="629">
        <f>'Մուտք 4'!E99*Ջերմարարություն!$D$15</f>
        <v>0</v>
      </c>
      <c r="J51" s="629">
        <f>'Մուտք 4'!D99*Ջերմարարություն!$D$13</f>
        <v>0</v>
      </c>
      <c r="K51" s="629">
        <f>++'Մուտք 4'!F99*Ջերմարարություն!$D$16</f>
        <v>0</v>
      </c>
      <c r="L51" s="629">
        <f>'Մուտք 4'!G99*Ջերմարարություն!D$17</f>
        <v>0</v>
      </c>
      <c r="M51" s="629">
        <f>'Մուտք 4'!H99*Ջերմարարություն!$D$18</f>
        <v>0</v>
      </c>
      <c r="N51" s="630">
        <f t="shared" si="40"/>
        <v>0</v>
      </c>
      <c r="O51" s="629">
        <f>'Մուտք 3'!D251*Ջերմարարություն!$D$30</f>
        <v>0</v>
      </c>
      <c r="P51" s="629">
        <f>'Մուտք 3'!F251*Ջերմարարություն!$D$31</f>
        <v>0</v>
      </c>
      <c r="Q51" s="629">
        <f>'Մուտք 3'!G251*Ջերմարարություն!$D$31</f>
        <v>0</v>
      </c>
      <c r="R51" s="629">
        <f>'Մուտք 3'!H251*Ջերմարարություն!$D$31</f>
        <v>0</v>
      </c>
      <c r="S51" s="629">
        <f>'Մուտք 3'!J251*Ջերմարարություն!$D$32</f>
        <v>0</v>
      </c>
      <c r="T51" s="629">
        <f>'Մուտք 3'!K251*Ջերմարարություն!$D$32</f>
        <v>0</v>
      </c>
      <c r="U51" s="629">
        <f>'Մուտք 3'!L251*Ջերմարարություն!$D$32</f>
        <v>0</v>
      </c>
      <c r="V51" s="629">
        <f>'Մուտք 3'!M251*Ջերմարարություն!$D$32</f>
        <v>0</v>
      </c>
      <c r="W51" s="629">
        <f>'Մուտք 3'!N251*Ջերմարարություն!$D$35</f>
        <v>0</v>
      </c>
      <c r="X51" s="629">
        <f>'Մուտք 3'!P251*Ջերմարարություն!$D$32</f>
        <v>0</v>
      </c>
      <c r="Y51" s="629">
        <f>'Մուտք 3'!Q251*Ջերմարարություն!$D$32</f>
        <v>0</v>
      </c>
      <c r="Z51" s="629">
        <f>'Մուտք 3'!R251*Ջերմարարություն!$D$32</f>
        <v>0</v>
      </c>
      <c r="AA51" s="631">
        <f>'Մուտք 2'!F121*Ջերմարարություն!$D$9</f>
        <v>2.7708633916976408</v>
      </c>
      <c r="AB51" s="632">
        <f t="shared" si="49"/>
        <v>32.102606000000002</v>
      </c>
      <c r="AC51" s="629">
        <f>'Մուտք 6'!D72*Ջերմարարություն!$D$4</f>
        <v>0</v>
      </c>
      <c r="AD51" s="629">
        <f>'Մուտք 6'!E72*Ջերմարարություն!$D$4</f>
        <v>0</v>
      </c>
      <c r="AE51" s="629">
        <f>'Մուտք 6'!G72*Ջերմարարություն!$D$4</f>
        <v>0</v>
      </c>
      <c r="AF51" s="629">
        <f>+'Մուտք 6'!H72</f>
        <v>0</v>
      </c>
      <c r="AG51" s="629">
        <f>'Մուտք 5'!D117*Ջերմարարություն!$D$23</f>
        <v>32.102606000000002</v>
      </c>
      <c r="AH51" s="629">
        <f>+'Մուտք 5'!E117*Ջերմարարություն!$D$24+'Մուտք 5'!F117*Ջերմարարություն!$D$25</f>
        <v>0</v>
      </c>
      <c r="AI51" s="629">
        <f>'Մուտք 5'!H117*Ջերմարարություն!$D$26+'Մուտք 5'!G117*Ջերմարարություն!$D$27</f>
        <v>0</v>
      </c>
      <c r="AJ51" s="629">
        <f>'Մուտք 6'!F72*Ջերմարարություն!$D$4</f>
        <v>0</v>
      </c>
      <c r="AK51" s="630"/>
      <c r="AL51" s="631"/>
      <c r="AM51" s="633">
        <f>'Մուտք 1'!F186*Ջերմարարություն!$D$4</f>
        <v>9.4320000000000004</v>
      </c>
    </row>
    <row r="52" spans="1:40" s="107" customFormat="1" ht="34.5" customHeight="1" outlineLevel="1">
      <c r="B52" s="623" t="s">
        <v>331</v>
      </c>
      <c r="C52" s="624" t="s">
        <v>551</v>
      </c>
      <c r="D52" s="625" t="s">
        <v>552</v>
      </c>
      <c r="E52" s="626" t="s">
        <v>346</v>
      </c>
      <c r="F52" s="627">
        <f t="shared" si="43"/>
        <v>54.843151320921592</v>
      </c>
      <c r="G52" s="628">
        <f t="shared" si="48"/>
        <v>0</v>
      </c>
      <c r="H52" s="629">
        <f>'Մուտք 4'!I100*Ջերմարարություն!$D$21</f>
        <v>0</v>
      </c>
      <c r="I52" s="629">
        <f>'Մուտք 4'!E100*Ջերմարարություն!$D$15</f>
        <v>0</v>
      </c>
      <c r="J52" s="629">
        <f>'Մուտք 4'!D100*Ջերմարարություն!$D$13</f>
        <v>0</v>
      </c>
      <c r="K52" s="629">
        <f>++'Մուտք 4'!F100*Ջերմարարություն!$D$16</f>
        <v>0</v>
      </c>
      <c r="L52" s="629">
        <f>'Մուտք 4'!G100*Ջերմարարություն!D$17</f>
        <v>0</v>
      </c>
      <c r="M52" s="629">
        <f>'Մուտք 4'!H100*Ջերմարարություն!$D$18</f>
        <v>0</v>
      </c>
      <c r="N52" s="630">
        <f t="shared" si="40"/>
        <v>0</v>
      </c>
      <c r="O52" s="629">
        <f>'Մուտք 3'!D252*Ջերմարարություն!$D$30</f>
        <v>0</v>
      </c>
      <c r="P52" s="629">
        <f>'Մուտք 3'!F252*Ջերմարարություն!$D$31</f>
        <v>0</v>
      </c>
      <c r="Q52" s="629">
        <f>'Մուտք 3'!G252*Ջերմարարություն!$D$31</f>
        <v>0</v>
      </c>
      <c r="R52" s="629">
        <f>'Մուտք 3'!H252*Ջերմարարություն!$D$31</f>
        <v>0</v>
      </c>
      <c r="S52" s="629">
        <f>'Մուտք 3'!J252*Ջերմարարություն!$D$32</f>
        <v>0</v>
      </c>
      <c r="T52" s="629">
        <f>'Մուտք 3'!K252*Ջերմարարություն!$D$32</f>
        <v>0</v>
      </c>
      <c r="U52" s="629">
        <f>'Մուտք 3'!L252*Ջերմարարություն!$D$32</f>
        <v>0</v>
      </c>
      <c r="V52" s="629">
        <f>'Մուտք 3'!M252*Ջերմարարություն!$D$32</f>
        <v>0</v>
      </c>
      <c r="W52" s="629">
        <f>'Մուտք 3'!N252*Ջերմարարություն!$D$35</f>
        <v>0</v>
      </c>
      <c r="X52" s="629">
        <f>'Մուտք 3'!P252*Ջերմարարություն!$D$32</f>
        <v>0</v>
      </c>
      <c r="Y52" s="629">
        <f>'Մուտք 3'!Q252*Ջերմարարություն!$D$32</f>
        <v>0</v>
      </c>
      <c r="Z52" s="629">
        <f>'Մուտք 3'!R252*Ջերմարարություն!$D$32</f>
        <v>0</v>
      </c>
      <c r="AA52" s="631">
        <f>'Մուտք 2'!F122*Ջերմարարություն!$D$9</f>
        <v>17.213988820921593</v>
      </c>
      <c r="AB52" s="632">
        <f t="shared" si="49"/>
        <v>9.5562500000000009E-2</v>
      </c>
      <c r="AC52" s="629">
        <f>'Մուտք 6'!D73*Ջերմարարություն!$D$4</f>
        <v>0</v>
      </c>
      <c r="AD52" s="629">
        <f>'Մուտք 6'!E73*Ջերմարարություն!$D$4</f>
        <v>0</v>
      </c>
      <c r="AE52" s="629">
        <f>'Մուտք 6'!G73*Ջերմարարություն!$D$4</f>
        <v>0</v>
      </c>
      <c r="AF52" s="629">
        <f>+'Մուտք 6'!H73</f>
        <v>0</v>
      </c>
      <c r="AG52" s="629">
        <f>'Մուտք 5'!D118*Ջերմարարություն!$D$23</f>
        <v>9.5562500000000009E-2</v>
      </c>
      <c r="AH52" s="629">
        <f>+'Մուտք 5'!E118*Ջերմարարություն!$D$24+'Մուտք 5'!F118*Ջերմարարություն!$D$25</f>
        <v>0</v>
      </c>
      <c r="AI52" s="629">
        <f>'Մուտք 5'!H118*Ջերմարարություն!$D$26+'Մուտք 5'!G118*Ջերմարարություն!$D$27</f>
        <v>0</v>
      </c>
      <c r="AJ52" s="629">
        <f>'Մուտք 6'!F73*Ջերմարարություն!$D$4</f>
        <v>0</v>
      </c>
      <c r="AK52" s="630"/>
      <c r="AL52" s="631"/>
      <c r="AM52" s="633">
        <f>'Մուտք 1'!F187*Ջերմարարություն!$D$4</f>
        <v>37.5336</v>
      </c>
    </row>
    <row r="53" spans="1:40" s="107" customFormat="1" ht="26.25" customHeight="1" outlineLevel="1">
      <c r="B53" s="623" t="s">
        <v>332</v>
      </c>
      <c r="C53" s="624" t="s">
        <v>553</v>
      </c>
      <c r="D53" s="625" t="s">
        <v>554</v>
      </c>
      <c r="E53" s="626" t="s">
        <v>313</v>
      </c>
      <c r="F53" s="627">
        <f t="shared" si="43"/>
        <v>301.11456480471014</v>
      </c>
      <c r="G53" s="628">
        <f t="shared" si="48"/>
        <v>2.3828999999999999E-2</v>
      </c>
      <c r="H53" s="629">
        <f>'Մուտք 4'!I101*Ջերմարարություն!$D$21</f>
        <v>0</v>
      </c>
      <c r="I53" s="629">
        <f>'Մուտք 4'!E101*Ջերմարարություն!$D$15</f>
        <v>2.3828999999999999E-2</v>
      </c>
      <c r="J53" s="629">
        <f>'Մուտք 4'!D101*Ջերմարարություն!$D$13</f>
        <v>0</v>
      </c>
      <c r="K53" s="629">
        <f>++'Մուտք 4'!F101*Ջերմարարություն!$D$16</f>
        <v>0</v>
      </c>
      <c r="L53" s="629">
        <f>'Մուտք 4'!G101*Ջերմարարություն!D$17</f>
        <v>0</v>
      </c>
      <c r="M53" s="629">
        <f>'Մուտք 4'!H101*Ջերմարարություն!$D$18</f>
        <v>0</v>
      </c>
      <c r="N53" s="630">
        <f t="shared" si="40"/>
        <v>37.847632539999999</v>
      </c>
      <c r="O53" s="629">
        <f>'Մուտք 3'!D253*Ջերմարարություն!$D$30</f>
        <v>0.76267999999999991</v>
      </c>
      <c r="P53" s="629">
        <f>'Մուտք 3'!F253*Ջերմարարություն!$D$31</f>
        <v>0</v>
      </c>
      <c r="Q53" s="629">
        <f>'Մուտք 3'!G253*Ջերմարարություն!$D$31</f>
        <v>0</v>
      </c>
      <c r="R53" s="629">
        <f>'Մուտք 3'!H253*Ջերմարարություն!$D$31</f>
        <v>3.5047400000000004</v>
      </c>
      <c r="S53" s="629">
        <f>'Մուտք 3'!J253*Ջերմարարություն!$D$32</f>
        <v>0</v>
      </c>
      <c r="T53" s="629">
        <f>'Մուտք 3'!K253*Ջերմարարություն!$D$32</f>
        <v>0</v>
      </c>
      <c r="U53" s="629">
        <f>'Մուտք 3'!L253*Ջերմարարություն!$D$32</f>
        <v>33.580212539999998</v>
      </c>
      <c r="V53" s="629">
        <f>'Մուտք 3'!M253*Ջերմարարություն!$D$32</f>
        <v>0</v>
      </c>
      <c r="W53" s="629">
        <f>'Մուտք 3'!N253*Ջերմարարություն!$D$35</f>
        <v>0</v>
      </c>
      <c r="X53" s="629">
        <f>'Մուտք 3'!P253*Ջերմարարություն!$D$32</f>
        <v>0</v>
      </c>
      <c r="Y53" s="629">
        <f>'Մուտք 3'!Q253*Ջերմարարություն!$D$32</f>
        <v>0</v>
      </c>
      <c r="Z53" s="629">
        <f>'Մուտք 3'!R253*Ջերմարարություն!$D$32</f>
        <v>0</v>
      </c>
      <c r="AA53" s="631">
        <f>'Մուտք 2'!F123*Ջերմարարություն!$D$9</f>
        <v>151.1159622247101</v>
      </c>
      <c r="AB53" s="632">
        <f t="shared" si="49"/>
        <v>1.5410400000000002E-3</v>
      </c>
      <c r="AC53" s="629">
        <f>'Մուտք 6'!D74*Ջերմարարություն!$D$4</f>
        <v>0</v>
      </c>
      <c r="AD53" s="629">
        <f>'Մուտք 6'!E74*Ջերմարարություն!$D$4</f>
        <v>0</v>
      </c>
      <c r="AE53" s="629">
        <f>'Մուտք 6'!G74*Ջերմարարություն!$D$4</f>
        <v>0</v>
      </c>
      <c r="AF53" s="629">
        <f>+'Մուտք 6'!H74</f>
        <v>0</v>
      </c>
      <c r="AG53" s="629">
        <f>'Մուտք 5'!D119*Ջերմարարություն!$D$23</f>
        <v>1.3900000000000002E-3</v>
      </c>
      <c r="AH53" s="629">
        <f>+'Մուտք 5'!E119*Ջերմարարություն!$D$24+'Մուտք 5'!F119*Ջերմարարություն!$D$25</f>
        <v>1.5104000000000002E-4</v>
      </c>
      <c r="AI53" s="629">
        <f>'Մուտք 5'!H119*Ջերմարարություն!$D$26+'Մուտք 5'!G119*Ջերմարարություն!$D$27</f>
        <v>0</v>
      </c>
      <c r="AJ53" s="629">
        <f>'Մուտք 6'!F74*Ջերմարարություն!$D$4</f>
        <v>0</v>
      </c>
      <c r="AK53" s="630"/>
      <c r="AL53" s="631"/>
      <c r="AM53" s="633">
        <f>'Մուտք 1'!F188*Ջերմարարություն!$D$4</f>
        <v>112.12560000000001</v>
      </c>
    </row>
    <row r="54" spans="1:40" s="107" customFormat="1" ht="26.25" customHeight="1" outlineLevel="1">
      <c r="B54" s="623" t="s">
        <v>342</v>
      </c>
      <c r="C54" s="624" t="s">
        <v>555</v>
      </c>
      <c r="D54" s="625" t="s">
        <v>496</v>
      </c>
      <c r="E54" s="626" t="s">
        <v>344</v>
      </c>
      <c r="F54" s="627">
        <f t="shared" si="43"/>
        <v>221.00096975861356</v>
      </c>
      <c r="G54" s="628">
        <f t="shared" si="48"/>
        <v>0</v>
      </c>
      <c r="H54" s="629">
        <f>'Մուտք 4'!I102*Ջերմարարություն!$D$21</f>
        <v>0</v>
      </c>
      <c r="I54" s="629">
        <f>'Մուտք 4'!E102*Ջերմարարություն!$D$15</f>
        <v>0</v>
      </c>
      <c r="J54" s="629">
        <f>'Մուտք 4'!D102*Ջերմարարություն!$D$13</f>
        <v>0</v>
      </c>
      <c r="K54" s="629">
        <f>++'Մուտք 4'!F102*Ջերմարարություն!$D$16</f>
        <v>0</v>
      </c>
      <c r="L54" s="629">
        <f>'Մուտք 4'!G102*Ջերմարարություն!D$17</f>
        <v>0</v>
      </c>
      <c r="M54" s="629">
        <f>'Մուտք 4'!H102*Ջերմարարություն!$D$18</f>
        <v>0</v>
      </c>
      <c r="N54" s="630">
        <f t="shared" si="40"/>
        <v>0.13077159999999999</v>
      </c>
      <c r="O54" s="629">
        <f>'Մուտք 3'!D254*Ջերմարարություն!$D$30</f>
        <v>5.9799999999999999E-2</v>
      </c>
      <c r="P54" s="629">
        <f>'Մուտք 3'!F254*Ջերմարարություն!$D$31</f>
        <v>0</v>
      </c>
      <c r="Q54" s="629">
        <f>'Մուտք 3'!G254*Ջերմարարություն!$D$31</f>
        <v>0</v>
      </c>
      <c r="R54" s="629">
        <f>'Մուտք 3'!H254*Ջերմարարություն!$D$31</f>
        <v>0</v>
      </c>
      <c r="S54" s="629">
        <f>'Մուտք 3'!J254*Ջերմարարություն!$D$32</f>
        <v>0</v>
      </c>
      <c r="T54" s="629">
        <f>'Մուտք 3'!K254*Ջերմարարություն!$D$32</f>
        <v>0</v>
      </c>
      <c r="U54" s="629">
        <f>'Մուտք 3'!L254*Ջերմարարություն!$D$32</f>
        <v>7.0971599999999996E-2</v>
      </c>
      <c r="V54" s="629">
        <f>'Մուտք 3'!M254*Ջերմարարություն!$D$32</f>
        <v>0</v>
      </c>
      <c r="W54" s="629">
        <f>'Մուտք 3'!N254*Ջերմարարություն!$D$35</f>
        <v>0</v>
      </c>
      <c r="X54" s="629">
        <f>'Մուտք 3'!P254*Ջերմարարություն!$D$32</f>
        <v>0</v>
      </c>
      <c r="Y54" s="629">
        <f>'Մուտք 3'!Q254*Ջերմարարություն!$D$32</f>
        <v>0</v>
      </c>
      <c r="Z54" s="629">
        <f>'Մուտք 3'!R254*Ջերմարարություն!$D$32</f>
        <v>0</v>
      </c>
      <c r="AA54" s="631">
        <f>'Մուտք 2'!F124*Ջերմարարություն!$D$9</f>
        <v>53.027398158613593</v>
      </c>
      <c r="AB54" s="632">
        <f t="shared" si="49"/>
        <v>0</v>
      </c>
      <c r="AC54" s="629">
        <f>'Մուտք 6'!D75*Ջերմարարություն!$D$4</f>
        <v>0</v>
      </c>
      <c r="AD54" s="629">
        <f>'Մուտք 6'!E75*Ջերմարարություն!$D$4</f>
        <v>0</v>
      </c>
      <c r="AE54" s="629">
        <f>'Մուտք 6'!G75*Ջերմարարություն!$D$4</f>
        <v>0</v>
      </c>
      <c r="AF54" s="629">
        <f>+'Մուտք 6'!H75</f>
        <v>0</v>
      </c>
      <c r="AG54" s="629">
        <f>'Մուտք 5'!D120*Ջերմարարություն!$D$23</f>
        <v>0</v>
      </c>
      <c r="AH54" s="629">
        <f>+'Մուտք 5'!E120*Ջերմարարություն!$D$24+'Մուտք 5'!F120*Ջերմարարություն!$D$25</f>
        <v>0</v>
      </c>
      <c r="AI54" s="629">
        <f>'Մուտք 5'!H120*Ջերմարարություն!$D$26+'Մուտք 5'!G120*Ջերմարարություն!$D$27</f>
        <v>0</v>
      </c>
      <c r="AJ54" s="629">
        <f>'Մուտք 6'!F75*Ջերմարարություն!$D$4</f>
        <v>0</v>
      </c>
      <c r="AK54" s="630"/>
      <c r="AL54" s="631"/>
      <c r="AM54" s="633">
        <f>'Մուտք 1'!F189*Ջերմարարություն!$D$4</f>
        <v>167.84279999999998</v>
      </c>
    </row>
    <row r="55" spans="1:40" ht="26.25" customHeight="1">
      <c r="A55" s="105"/>
      <c r="B55" s="552" t="s">
        <v>175</v>
      </c>
      <c r="C55" s="582" t="s">
        <v>556</v>
      </c>
      <c r="D55" s="583" t="s">
        <v>557</v>
      </c>
      <c r="E55" s="584" t="s">
        <v>195</v>
      </c>
      <c r="F55" s="556">
        <f t="shared" si="43"/>
        <v>25853.201154500843</v>
      </c>
      <c r="G55" s="557">
        <f t="shared" si="48"/>
        <v>0</v>
      </c>
      <c r="H55" s="558">
        <f>'Մուտք 4'!I103*Ջերմարարություն!$D$21</f>
        <v>0</v>
      </c>
      <c r="I55" s="558">
        <f>'Մուտք 4'!E103*Ջերմարարություն!$D$15</f>
        <v>0</v>
      </c>
      <c r="J55" s="558">
        <f>'Մուտք 4'!D103*Ջերմարարություն!$D$13</f>
        <v>0</v>
      </c>
      <c r="K55" s="558">
        <f>++'Մուտք 4'!F103*Ջերմարարություն!$D$16</f>
        <v>0</v>
      </c>
      <c r="L55" s="558">
        <f>'Մուտք 4'!G103*Ջերմարարություն!D$17</f>
        <v>0</v>
      </c>
      <c r="M55" s="558">
        <f>'Մուտք 4'!H103*Ջերմարարություն!$D$18</f>
        <v>0</v>
      </c>
      <c r="N55" s="559">
        <f t="shared" si="40"/>
        <v>9306.4805677470013</v>
      </c>
      <c r="O55" s="558">
        <f>SUM(O56:O59)</f>
        <v>33.051551999999994</v>
      </c>
      <c r="P55" s="558">
        <f t="shared" ref="P55:Z55" si="50">SUM(P56:P59)</f>
        <v>6142.284090000001</v>
      </c>
      <c r="Q55" s="558">
        <f t="shared" si="50"/>
        <v>0</v>
      </c>
      <c r="R55" s="558">
        <f t="shared" si="50"/>
        <v>0</v>
      </c>
      <c r="S55" s="558">
        <f t="shared" si="50"/>
        <v>0</v>
      </c>
      <c r="T55" s="558">
        <f t="shared" si="50"/>
        <v>0</v>
      </c>
      <c r="U55" s="558">
        <f t="shared" si="50"/>
        <v>3131.1449257470003</v>
      </c>
      <c r="V55" s="558">
        <f t="shared" si="50"/>
        <v>0</v>
      </c>
      <c r="W55" s="558">
        <f t="shared" si="50"/>
        <v>0</v>
      </c>
      <c r="X55" s="558">
        <f t="shared" si="50"/>
        <v>0</v>
      </c>
      <c r="Y55" s="558">
        <f t="shared" si="50"/>
        <v>0</v>
      </c>
      <c r="Z55" s="558">
        <f t="shared" si="50"/>
        <v>0</v>
      </c>
      <c r="AA55" s="560">
        <f>SUM(AA56:AA59)</f>
        <v>16185.305786753845</v>
      </c>
      <c r="AB55" s="561">
        <f t="shared" si="49"/>
        <v>0</v>
      </c>
      <c r="AC55" s="558">
        <f t="shared" ref="AC55:AL55" si="51">SUM(AC56:AC59)</f>
        <v>0</v>
      </c>
      <c r="AD55" s="558">
        <f t="shared" si="51"/>
        <v>0</v>
      </c>
      <c r="AE55" s="558">
        <f>'Մուտք 6'!G76*Ջերմարարություն!$D$4</f>
        <v>0</v>
      </c>
      <c r="AF55" s="558">
        <f>+'Մուտք 6'!H76</f>
        <v>0</v>
      </c>
      <c r="AG55" s="558">
        <f>'Մուտք 5'!D121*Ջերմարարություն!$D$23</f>
        <v>0</v>
      </c>
      <c r="AH55" s="558">
        <f>+'Մուտք 5'!E121*Ջերմարարություն!$D$24+'Մուտք 5'!F121*Ջերմարարություն!$D$25</f>
        <v>0</v>
      </c>
      <c r="AI55" s="558">
        <f t="shared" si="51"/>
        <v>0</v>
      </c>
      <c r="AJ55" s="558">
        <f t="shared" si="51"/>
        <v>0</v>
      </c>
      <c r="AK55" s="559">
        <f t="shared" si="51"/>
        <v>0</v>
      </c>
      <c r="AL55" s="560">
        <f t="shared" si="51"/>
        <v>0</v>
      </c>
      <c r="AM55" s="562">
        <f>'Մուտք 1'!F190*Ջերմարարություն!$D$4</f>
        <v>361.41480000000001</v>
      </c>
    </row>
    <row r="56" spans="1:40" ht="40.5" customHeight="1" outlineLevel="1">
      <c r="A56" s="105"/>
      <c r="B56" s="552" t="s">
        <v>176</v>
      </c>
      <c r="C56" s="624" t="s">
        <v>558</v>
      </c>
      <c r="D56" s="625" t="s">
        <v>559</v>
      </c>
      <c r="E56" s="626" t="s">
        <v>315</v>
      </c>
      <c r="F56" s="556">
        <f t="shared" si="43"/>
        <v>257.91120000000001</v>
      </c>
      <c r="G56" s="557">
        <f t="shared" si="48"/>
        <v>0</v>
      </c>
      <c r="H56" s="629">
        <f>'Մուտք 4'!I104*Ջերմարարություն!$D$21</f>
        <v>0</v>
      </c>
      <c r="I56" s="629">
        <f>'Մուտք 4'!E104*Ջերմարարություն!$D$15</f>
        <v>0</v>
      </c>
      <c r="J56" s="629">
        <f>'Մուտք 4'!D104*Ջերմարարություն!$D$13</f>
        <v>0</v>
      </c>
      <c r="K56" s="629">
        <f>++'Մուտք 4'!F104*Ջերմարարություն!$D$16</f>
        <v>0</v>
      </c>
      <c r="L56" s="629">
        <f>'Մուտք 4'!G104*Ջերմարարություն!D$17</f>
        <v>0</v>
      </c>
      <c r="M56" s="629">
        <f>'Մուտք 4'!H104*Ջերմարարություն!$D$18</f>
        <v>0</v>
      </c>
      <c r="N56" s="630">
        <f t="shared" si="40"/>
        <v>0</v>
      </c>
      <c r="O56" s="629">
        <f>'Մուտք 3'!D256*Ջերմարարություն!$D$30</f>
        <v>0</v>
      </c>
      <c r="P56" s="629">
        <f>'Մուտք 3'!F256*Ջերմարարություն!$D$31</f>
        <v>0</v>
      </c>
      <c r="Q56" s="629">
        <f>'Մուտք 3'!G256*Ջերմարարություն!$D$31</f>
        <v>0</v>
      </c>
      <c r="R56" s="629">
        <f>'Մուտք 3'!H256*Ջերմարարություն!$D$31</f>
        <v>0</v>
      </c>
      <c r="S56" s="629">
        <f>'Մուտք 3'!J256*Ջերմարարություն!$D$32</f>
        <v>0</v>
      </c>
      <c r="T56" s="629">
        <f>'Մուտք 3'!K256*Ջերմարարություն!$D$32</f>
        <v>0</v>
      </c>
      <c r="U56" s="629">
        <f>'Մուտք 3'!L256*Ջերմարարություն!$D$32</f>
        <v>0</v>
      </c>
      <c r="V56" s="629">
        <f>'Մուտք 3'!M256*Ջերմարարություն!$D$32</f>
        <v>0</v>
      </c>
      <c r="W56" s="629">
        <f>'Մուտք 3'!N256*Ջերմարարություն!$D$35</f>
        <v>0</v>
      </c>
      <c r="X56" s="629">
        <f>'Մուտք 3'!P256*Ջերմարարություն!$D$32</f>
        <v>0</v>
      </c>
      <c r="Y56" s="629">
        <f>'Մուտք 3'!Q256*Ջերմարարություն!$D$32</f>
        <v>0</v>
      </c>
      <c r="Z56" s="629">
        <f>'Մուտք 3'!R256*Ջերմարարություն!$D$32</f>
        <v>0</v>
      </c>
      <c r="AA56" s="631">
        <f>'Մուտք 2'!F126*Ջերմարարություն!$D$9</f>
        <v>0</v>
      </c>
      <c r="AB56" s="632">
        <f t="shared" si="49"/>
        <v>0</v>
      </c>
      <c r="AC56" s="629">
        <f>'Մուտք 6'!D77*Ջերմարարություն!$D$4</f>
        <v>0</v>
      </c>
      <c r="AD56" s="629">
        <f>'Մուտք 6'!E77*Ջերմարարություն!$D$4</f>
        <v>0</v>
      </c>
      <c r="AE56" s="629">
        <f>'Մուտք 6'!G77*Ջերմարարություն!$D$4</f>
        <v>0</v>
      </c>
      <c r="AF56" s="629">
        <f>+'Մուտք 6'!H77</f>
        <v>0</v>
      </c>
      <c r="AG56" s="629">
        <f>'Մուտք 5'!D122*Ջերմարարություն!$D$23</f>
        <v>0</v>
      </c>
      <c r="AH56" s="629">
        <f>+'Մուտք 5'!E122*Ջերմարարություն!$D$24+'Մուտք 5'!F122*Ջերմարարություն!$D$25</f>
        <v>0</v>
      </c>
      <c r="AI56" s="629">
        <f>'Մուտք 5'!H122*Ջերմարարություն!$D$26+'Մուտք 5'!G122*Ջերմարարություն!$D$27</f>
        <v>0</v>
      </c>
      <c r="AJ56" s="629">
        <f>'Մուտք 6'!F77*Ջերմարարություն!$D$4</f>
        <v>0</v>
      </c>
      <c r="AK56" s="630"/>
      <c r="AL56" s="631"/>
      <c r="AM56" s="633">
        <f>'Մուտք 1'!F191*Ջերմարարություն!$D$4</f>
        <v>257.91120000000001</v>
      </c>
    </row>
    <row r="57" spans="1:40" s="107" customFormat="1" ht="26.25" customHeight="1" outlineLevel="1">
      <c r="B57" s="623" t="s">
        <v>177</v>
      </c>
      <c r="C57" s="624" t="s">
        <v>560</v>
      </c>
      <c r="D57" s="625" t="s">
        <v>561</v>
      </c>
      <c r="E57" s="626" t="s">
        <v>245</v>
      </c>
      <c r="F57" s="627">
        <f t="shared" si="43"/>
        <v>25491.786354500844</v>
      </c>
      <c r="G57" s="557">
        <f t="shared" si="48"/>
        <v>0</v>
      </c>
      <c r="H57" s="629">
        <f>'Մուտք 4'!I105*Ջերմարարություն!$D$21</f>
        <v>0</v>
      </c>
      <c r="I57" s="629">
        <f>'Մուտք 4'!E105*Ջերմարարություն!$D$15</f>
        <v>0</v>
      </c>
      <c r="J57" s="629">
        <f>'Մուտք 4'!D105*Ջերմարարություն!$D$13</f>
        <v>0</v>
      </c>
      <c r="K57" s="629">
        <f>++'Մուտք 4'!F105*Ջերմարարություն!$D$16</f>
        <v>0</v>
      </c>
      <c r="L57" s="629">
        <f>'Մուտք 4'!G105*Ջերմարարություն!D$17</f>
        <v>0</v>
      </c>
      <c r="M57" s="629">
        <f>'Մուտք 4'!H105*Ջերմարարություն!$D$18</f>
        <v>0</v>
      </c>
      <c r="N57" s="630">
        <f t="shared" si="40"/>
        <v>9306.4805677470013</v>
      </c>
      <c r="O57" s="629">
        <f>'Մուտք 3'!D257*Ջերմարարություն!$D$30</f>
        <v>33.051551999999994</v>
      </c>
      <c r="P57" s="629">
        <f>'Մուտք 3'!F257*Ջերմարարություն!$D$31</f>
        <v>6142.284090000001</v>
      </c>
      <c r="Q57" s="629">
        <f>'Մուտք 3'!G257*Ջերմարարություն!$D$31</f>
        <v>0</v>
      </c>
      <c r="R57" s="629">
        <f>'Մուտք 3'!H257*Ջերմարարություն!$D$31</f>
        <v>0</v>
      </c>
      <c r="S57" s="629">
        <f>'Մուտք 3'!J257*Ջերմարարություն!$D$32</f>
        <v>0</v>
      </c>
      <c r="T57" s="629">
        <f>'Մուտք 3'!K257*Ջերմարարություն!$D$32</f>
        <v>0</v>
      </c>
      <c r="U57" s="629">
        <f>'Մուտք 3'!L257*Ջերմարարություն!$D$32</f>
        <v>3131.1449257470003</v>
      </c>
      <c r="V57" s="629">
        <f>'Մուտք 3'!M257*Ջերմարարություն!$D$32</f>
        <v>0</v>
      </c>
      <c r="W57" s="629">
        <f>'Մուտք 3'!N257*Ջերմարարություն!$D$35</f>
        <v>0</v>
      </c>
      <c r="X57" s="629">
        <f>'Մուտք 3'!P257*Ջերմարարություն!$D$32</f>
        <v>0</v>
      </c>
      <c r="Y57" s="629">
        <f>'Մուտք 3'!Q257*Ջերմարարություն!$D$32</f>
        <v>0</v>
      </c>
      <c r="Z57" s="629">
        <f>'Մուտք 3'!R257*Ջերմարարություն!$D$32</f>
        <v>0</v>
      </c>
      <c r="AA57" s="631">
        <f>'Մուտք 2'!F127*Ջերմարարություն!$D$9</f>
        <v>16185.305786753845</v>
      </c>
      <c r="AB57" s="632">
        <f t="shared" si="49"/>
        <v>0</v>
      </c>
      <c r="AC57" s="629">
        <f>'Մուտք 6'!D78*Ջերմարարություն!$D$4</f>
        <v>0</v>
      </c>
      <c r="AD57" s="629">
        <f>'Մուտք 6'!E78*Ջերմարարություն!$D$4</f>
        <v>0</v>
      </c>
      <c r="AE57" s="629">
        <f>'Մուտք 6'!G78*Ջերմարարություն!$D$4</f>
        <v>0</v>
      </c>
      <c r="AF57" s="629">
        <f>+'Մուտք 6'!H78</f>
        <v>0</v>
      </c>
      <c r="AG57" s="629">
        <f>'Մուտք 5'!D123*Ջերմարարություն!$D$23</f>
        <v>0</v>
      </c>
      <c r="AH57" s="629">
        <f>+'Մուտք 5'!E123*Ջերմարարություն!$D$24+'Մուտք 5'!F123*Ջերմարարություն!$D$25</f>
        <v>0</v>
      </c>
      <c r="AI57" s="629">
        <f>'Մուտք 5'!H123*Ջերմարարություն!$D$26+'Մուտք 5'!G123*Ջերմարարություն!$D$27</f>
        <v>0</v>
      </c>
      <c r="AJ57" s="629">
        <f>'Մուտք 6'!F78*Ջերմարարություն!$D$4</f>
        <v>0</v>
      </c>
      <c r="AK57" s="630"/>
      <c r="AL57" s="631"/>
      <c r="AM57" s="633">
        <f>'Մուտք 1'!F192*Ջերմարարություն!$D$4</f>
        <v>0</v>
      </c>
    </row>
    <row r="58" spans="1:40" s="107" customFormat="1" ht="26.25" customHeight="1" outlineLevel="1">
      <c r="B58" s="623" t="s">
        <v>247</v>
      </c>
      <c r="C58" s="624" t="s">
        <v>562</v>
      </c>
      <c r="D58" s="625" t="s">
        <v>563</v>
      </c>
      <c r="E58" s="626" t="s">
        <v>246</v>
      </c>
      <c r="F58" s="627">
        <f t="shared" si="43"/>
        <v>72.5364</v>
      </c>
      <c r="G58" s="557">
        <f t="shared" si="48"/>
        <v>0</v>
      </c>
      <c r="H58" s="629">
        <f>'Մուտք 4'!I106*Ջերմարարություն!$D$21</f>
        <v>0</v>
      </c>
      <c r="I58" s="629">
        <f>'Մուտք 4'!E106*Ջերմարարություն!$D$15</f>
        <v>0</v>
      </c>
      <c r="J58" s="629">
        <f>'Մուտք 4'!D106*Ջերմարարություն!$D$13</f>
        <v>0</v>
      </c>
      <c r="K58" s="629">
        <f>++'Մուտք 4'!F106*Ջերմարարություն!$D$16</f>
        <v>0</v>
      </c>
      <c r="L58" s="629">
        <f>'Մուտք 4'!G106*Ջերմարարություն!D$17</f>
        <v>0</v>
      </c>
      <c r="M58" s="629">
        <f>'Մուտք 4'!H106*Ջերմարարություն!$D$18</f>
        <v>0</v>
      </c>
      <c r="N58" s="630">
        <f t="shared" si="40"/>
        <v>0</v>
      </c>
      <c r="O58" s="629">
        <f>'Մուտք 3'!D258*Ջերմարարություն!$D$30</f>
        <v>0</v>
      </c>
      <c r="P58" s="629">
        <f>'Մուտք 3'!F258*Ջերմարարություն!$D$31</f>
        <v>0</v>
      </c>
      <c r="Q58" s="629">
        <f>'Մուտք 3'!G258*Ջերմարարություն!$D$31</f>
        <v>0</v>
      </c>
      <c r="R58" s="629">
        <f>'Մուտք 3'!H258*Ջերմարարություն!$D$31</f>
        <v>0</v>
      </c>
      <c r="S58" s="629">
        <f>'Մուտք 3'!J258*Ջերմարարություն!$D$32</f>
        <v>0</v>
      </c>
      <c r="T58" s="629">
        <f>'Մուտք 3'!K258*Ջերմարարություն!$D$32</f>
        <v>0</v>
      </c>
      <c r="U58" s="629">
        <f>'Մուտք 3'!L258*Ջերմարարություն!$D$32</f>
        <v>0</v>
      </c>
      <c r="V58" s="629">
        <f>'Մուտք 3'!M258*Ջերմարարություն!$D$32</f>
        <v>0</v>
      </c>
      <c r="W58" s="629">
        <f>'Մուտք 3'!N258*Ջերմարարություն!$D$35</f>
        <v>0</v>
      </c>
      <c r="X58" s="629">
        <f>'Մուտք 3'!P258*Ջերմարարություն!$D$32</f>
        <v>0</v>
      </c>
      <c r="Y58" s="629">
        <f>'Մուտք 3'!Q258*Ջերմարարություն!$D$32</f>
        <v>0</v>
      </c>
      <c r="Z58" s="629">
        <f>'Մուտք 3'!R258*Ջերմարարություն!$D$32</f>
        <v>0</v>
      </c>
      <c r="AA58" s="631">
        <f>'Մուտք 2'!F128*Ջերմարարություն!$D$9</f>
        <v>0</v>
      </c>
      <c r="AB58" s="632">
        <f t="shared" si="49"/>
        <v>0</v>
      </c>
      <c r="AC58" s="629">
        <f>'Մուտք 6'!D79*Ջերմարարություն!$D$4</f>
        <v>0</v>
      </c>
      <c r="AD58" s="629">
        <f>'Մուտք 6'!E79*Ջերմարարություն!$D$4</f>
        <v>0</v>
      </c>
      <c r="AE58" s="629">
        <f>'Մուտք 6'!G79*Ջերմարարություն!$D$4</f>
        <v>0</v>
      </c>
      <c r="AF58" s="629">
        <f>+'Մուտք 6'!H79</f>
        <v>0</v>
      </c>
      <c r="AG58" s="629">
        <f>'Մուտք 5'!D124*Ջերմարարություն!$D$23</f>
        <v>0</v>
      </c>
      <c r="AH58" s="629">
        <f>+'Մուտք 5'!E124*Ջերմարարություն!$D$24+'Մուտք 5'!F124*Ջերմարարություն!$D$25</f>
        <v>0</v>
      </c>
      <c r="AI58" s="629">
        <f>'Մուտք 5'!H124*Ջերմարարություն!$D$26+'Մուտք 5'!G124*Ջերմարարություն!$D$27</f>
        <v>0</v>
      </c>
      <c r="AJ58" s="629">
        <f>'Մուտք 6'!F79*Ջերմարարություն!$D$4</f>
        <v>0</v>
      </c>
      <c r="AK58" s="630"/>
      <c r="AL58" s="631"/>
      <c r="AM58" s="633">
        <f>'Մուտք 1'!F193*Ջերմարարություն!$D$4</f>
        <v>72.5364</v>
      </c>
    </row>
    <row r="59" spans="1:40" s="107" customFormat="1" ht="26.25" customHeight="1" outlineLevel="1">
      <c r="B59" s="623" t="s">
        <v>301</v>
      </c>
      <c r="C59" s="624" t="s">
        <v>564</v>
      </c>
      <c r="D59" s="625" t="s">
        <v>496</v>
      </c>
      <c r="E59" s="626" t="s">
        <v>303</v>
      </c>
      <c r="F59" s="627">
        <f t="shared" si="43"/>
        <v>30.967200000000002</v>
      </c>
      <c r="G59" s="557">
        <f t="shared" si="48"/>
        <v>0</v>
      </c>
      <c r="H59" s="629">
        <f>'Մուտք 4'!I107*Ջերմարարություն!$D$21</f>
        <v>0</v>
      </c>
      <c r="I59" s="629">
        <f>'Մուտք 4'!E107*Ջերմարարություն!$D$15</f>
        <v>0</v>
      </c>
      <c r="J59" s="629">
        <f>'Մուտք 4'!D107*Ջերմարարություն!$D$13</f>
        <v>0</v>
      </c>
      <c r="K59" s="629">
        <f>++'Մուտք 4'!F107*Ջերմարարություն!$D$16</f>
        <v>0</v>
      </c>
      <c r="L59" s="629">
        <f>'Մուտք 4'!G107*Ջերմարարություն!D$17</f>
        <v>0</v>
      </c>
      <c r="M59" s="629">
        <f>'Մուտք 4'!H107*Ջերմարարություն!$D$18</f>
        <v>0</v>
      </c>
      <c r="N59" s="630">
        <f t="shared" si="40"/>
        <v>0</v>
      </c>
      <c r="O59" s="629">
        <f>'Մուտք 3'!D259*Ջերմարարություն!$D$30</f>
        <v>0</v>
      </c>
      <c r="P59" s="629">
        <f>'Մուտք 3'!F259*Ջերմարարություն!$D$31</f>
        <v>0</v>
      </c>
      <c r="Q59" s="629">
        <f>'Մուտք 3'!G259*Ջերմարարություն!$D$31</f>
        <v>0</v>
      </c>
      <c r="R59" s="629">
        <f>'Մուտք 3'!H259*Ջերմարարություն!$D$31</f>
        <v>0</v>
      </c>
      <c r="S59" s="629">
        <f>'Մուտք 3'!J259*Ջերմարարություն!$D$32</f>
        <v>0</v>
      </c>
      <c r="T59" s="629">
        <f>'Մուտք 3'!K259*Ջերմարարություն!$D$32</f>
        <v>0</v>
      </c>
      <c r="U59" s="629">
        <f>'Մուտք 3'!L259*Ջերմարարություն!$D$32</f>
        <v>0</v>
      </c>
      <c r="V59" s="629">
        <f>'Մուտք 3'!M259*Ջերմարարություն!$D$32</f>
        <v>0</v>
      </c>
      <c r="W59" s="629">
        <f>'Մուտք 3'!N259*Ջերմարարություն!$D$35</f>
        <v>0</v>
      </c>
      <c r="X59" s="629">
        <f>'Մուտք 3'!P259*Ջերմարարություն!$D$32</f>
        <v>0</v>
      </c>
      <c r="Y59" s="629">
        <f>'Մուտք 3'!Q259*Ջերմարարություն!$D$32</f>
        <v>0</v>
      </c>
      <c r="Z59" s="629">
        <f>'Մուտք 3'!R259*Ջերմարարություն!$D$32</f>
        <v>0</v>
      </c>
      <c r="AA59" s="631">
        <f>'Մուտք 2'!F129*Ջերմարարություն!$D$9</f>
        <v>0</v>
      </c>
      <c r="AB59" s="632">
        <f t="shared" si="49"/>
        <v>0</v>
      </c>
      <c r="AC59" s="629">
        <f>'Մուտք 6'!D80*Ջերմարարություն!$D$4</f>
        <v>0</v>
      </c>
      <c r="AD59" s="629">
        <f>'Մուտք 6'!E80*Ջերմարարություն!$D$4</f>
        <v>0</v>
      </c>
      <c r="AE59" s="629">
        <f>'Մուտք 6'!G80*Ջերմարարություն!$D$4</f>
        <v>0</v>
      </c>
      <c r="AF59" s="629">
        <f>+'Մուտք 6'!H80</f>
        <v>0</v>
      </c>
      <c r="AG59" s="629">
        <f>'Մուտք 5'!D125*Ջերմարարություն!$D$23</f>
        <v>0</v>
      </c>
      <c r="AH59" s="629">
        <f>+'Մուտք 5'!E125*Ջերմարարություն!$D$24+'Մուտք 5'!F125*Ջերմարարություն!$D$25</f>
        <v>0</v>
      </c>
      <c r="AI59" s="629">
        <f>'Մուտք 5'!H125*Ջերմարարություն!$D$26+'Մուտք 5'!G125*Ջերմարարություն!$D$27</f>
        <v>0</v>
      </c>
      <c r="AJ59" s="629">
        <f>'Մուտք 6'!F80*Ջերմարարություն!$D$4</f>
        <v>0</v>
      </c>
      <c r="AK59" s="630"/>
      <c r="AL59" s="631"/>
      <c r="AM59" s="633">
        <f>'Մուտք 1'!F194*Ջերմարարություն!$D$4</f>
        <v>30.967200000000002</v>
      </c>
    </row>
    <row r="60" spans="1:40" ht="26.25" customHeight="1">
      <c r="A60" s="105"/>
      <c r="B60" s="552" t="s">
        <v>178</v>
      </c>
      <c r="C60" s="582" t="s">
        <v>565</v>
      </c>
      <c r="D60" s="583" t="s">
        <v>566</v>
      </c>
      <c r="E60" s="584" t="s">
        <v>39</v>
      </c>
      <c r="F60" s="556">
        <f t="shared" si="43"/>
        <v>32848.636203169714</v>
      </c>
      <c r="G60" s="557">
        <f t="shared" si="48"/>
        <v>10.832180999999999</v>
      </c>
      <c r="H60" s="558">
        <f>'Մուտք 4'!I108*Ջերմարարություն!$D$21</f>
        <v>0.46799999999999997</v>
      </c>
      <c r="I60" s="558">
        <f>'Մուտք 4'!E108*Ջերմարարություն!$D$15</f>
        <v>5.6302709999999996</v>
      </c>
      <c r="J60" s="558">
        <f>'Մուտք 4'!D108*Ջերմարարություն!$D$13</f>
        <v>4.7339099999999981</v>
      </c>
      <c r="K60" s="558">
        <f>++'Մուտք 4'!F108*Ջերմարարություն!$D$16</f>
        <v>0</v>
      </c>
      <c r="L60" s="558">
        <f>'Մուտք 4'!G108*Ջերմարարություն!D$17</f>
        <v>0</v>
      </c>
      <c r="M60" s="558">
        <f>'Մուտք 4'!H108*Ջերմարարություն!$D$18</f>
        <v>0</v>
      </c>
      <c r="N60" s="559">
        <f t="shared" si="40"/>
        <v>27.6947023056</v>
      </c>
      <c r="O60" s="558">
        <f>'Մուտք 3'!D260*Ջերմարարություն!$D$30</f>
        <v>2.0657219999999996</v>
      </c>
      <c r="P60" s="558">
        <f>'Մուտք 3'!F260*Ջերմարարություն!$D$31</f>
        <v>0</v>
      </c>
      <c r="Q60" s="558">
        <f>'Մուտք 3'!G260*Ջերմարարություն!$D$31</f>
        <v>0</v>
      </c>
      <c r="R60" s="558">
        <f>'Մուտք 3'!H260*Ջերմարարություն!$D$31</f>
        <v>0</v>
      </c>
      <c r="S60" s="558">
        <f>'Մուտք 3'!J260*Ջերմարարություն!$D$32</f>
        <v>0</v>
      </c>
      <c r="T60" s="558">
        <f>'Մուտք 3'!K260*Ջերմարարություն!$D$32</f>
        <v>0</v>
      </c>
      <c r="U60" s="558">
        <f>'Մուտք 3'!L260*Ջերմարարություն!$D$32</f>
        <v>25.628980305599999</v>
      </c>
      <c r="V60" s="558">
        <f>'Մուտք 3'!M260*Ջերմարարություն!$D$32</f>
        <v>0</v>
      </c>
      <c r="W60" s="558">
        <f>'Մուտք 3'!N260*Ջերմարարություն!$D$35</f>
        <v>0</v>
      </c>
      <c r="X60" s="558">
        <f>'Մուտք 3'!P260*Ջերմարարություն!$D$32</f>
        <v>0</v>
      </c>
      <c r="Y60" s="558">
        <f>'Մուտք 3'!Q260*Ջերմարարություն!$D$32</f>
        <v>0</v>
      </c>
      <c r="Z60" s="558">
        <f>'Մուտք 3'!R260*Ջերմարարություն!$D$32</f>
        <v>0</v>
      </c>
      <c r="AA60" s="560">
        <f>'Մուտք 2'!F130*Ջերմարարություն!$D$9</f>
        <v>20123.395382204115</v>
      </c>
      <c r="AB60" s="561">
        <f t="shared" si="49"/>
        <v>5997.6059376599997</v>
      </c>
      <c r="AC60" s="558">
        <f>'Մուտք 6'!D81*Ջերմարարություն!$D$4</f>
        <v>0</v>
      </c>
      <c r="AD60" s="558">
        <f>'Մուտք 6'!E81*Ջերմարարություն!$D$4</f>
        <v>0</v>
      </c>
      <c r="AE60" s="629">
        <f>'Մուտք 6'!G81*Ջերմարարություն!$D$4</f>
        <v>0</v>
      </c>
      <c r="AF60" s="558">
        <f>+'Մուտք 6'!H81</f>
        <v>46.440000000000005</v>
      </c>
      <c r="AG60" s="558">
        <f>'Մուտք 5'!D126*Ջերմարարություն!$D$23</f>
        <v>3503.4947914999998</v>
      </c>
      <c r="AH60" s="558">
        <f>+'Մուտք 5'!E126*Ջերմարարություն!$D$24+'Մուտք 5'!F126*Ջերմարարություն!$D$25</f>
        <v>252.48714616000001</v>
      </c>
      <c r="AI60" s="558">
        <f>'Մուտք 5'!H126*Ջերմարարություն!$D$26+'Մուտք 5'!G126*Ջերմարարություն!$D$27</f>
        <v>2195.1839999999997</v>
      </c>
      <c r="AJ60" s="558">
        <f>'Մուտք 6'!F81*Ջերմարարություն!$D$4</f>
        <v>0</v>
      </c>
      <c r="AK60" s="559"/>
      <c r="AL60" s="560">
        <f>+AL21+AL27*'Մուտք 6'!D16-AL35-AL28</f>
        <v>11</v>
      </c>
      <c r="AM60" s="562">
        <f>'Մուտք 1'!F195*Ջերմարարություն!$D$4</f>
        <v>6678.1080000000002</v>
      </c>
    </row>
    <row r="61" spans="1:40" ht="26.25" customHeight="1">
      <c r="A61" s="105"/>
      <c r="B61" s="552" t="s">
        <v>179</v>
      </c>
      <c r="C61" s="582" t="s">
        <v>567</v>
      </c>
      <c r="D61" s="583" t="s">
        <v>568</v>
      </c>
      <c r="E61" s="584" t="s">
        <v>40</v>
      </c>
      <c r="F61" s="556">
        <f t="shared" si="43"/>
        <v>1785.9486773153997</v>
      </c>
      <c r="G61" s="557">
        <f t="shared" si="48"/>
        <v>0</v>
      </c>
      <c r="H61" s="558">
        <f>'Մուտք 4'!I109*Ջերմարարություն!$D$21</f>
        <v>0</v>
      </c>
      <c r="I61" s="558">
        <f>'Մուտք 4'!E109*Ջերմարարություն!$D$15</f>
        <v>0</v>
      </c>
      <c r="J61" s="558">
        <f>'Մուտք 4'!D109*Ջերմարարություն!$D$13</f>
        <v>0</v>
      </c>
      <c r="K61" s="558">
        <f>++'Մուտք 4'!F109*Ջերմարարություն!$D$16</f>
        <v>0</v>
      </c>
      <c r="L61" s="558">
        <f>'Մուտք 4'!G109*Ջերմարարություն!D$17</f>
        <v>0</v>
      </c>
      <c r="M61" s="558">
        <f>'Մուտք 4'!H109*Ջերմարարություն!$D$18</f>
        <v>0</v>
      </c>
      <c r="N61" s="559">
        <f t="shared" si="40"/>
        <v>1371.8550773153997</v>
      </c>
      <c r="O61" s="558">
        <f>'Մուտք 3'!D261*Ջերմարարություն!$D$30</f>
        <v>0</v>
      </c>
      <c r="P61" s="558">
        <f>'Մուտք 3'!F261*Ջերմարարություն!$D$31</f>
        <v>0</v>
      </c>
      <c r="Q61" s="558">
        <f>'Մուտք 3'!G261*Ջերմարարություն!$D$31</f>
        <v>0</v>
      </c>
      <c r="R61" s="558">
        <f>'Մուտք 3'!H261*Ջերմարարություն!$D$31</f>
        <v>0</v>
      </c>
      <c r="S61" s="558">
        <f>'Մուտք 3'!J261*Ջերմարարություն!$D$32</f>
        <v>0</v>
      </c>
      <c r="T61" s="558">
        <f>'Մուտք 3'!K261*Ջերմարարություն!$D$32</f>
        <v>317.21663999999998</v>
      </c>
      <c r="U61" s="558">
        <f>'Մուտք 3'!L261*Ջերմարարություն!$D$32</f>
        <v>1054.6384373153996</v>
      </c>
      <c r="V61" s="558">
        <f>'Մուտք 3'!M261*Ջերմարարություն!$D$32</f>
        <v>0</v>
      </c>
      <c r="W61" s="558">
        <f>'Մուտք 3'!N261*Ջերմարարություն!$D$35</f>
        <v>0</v>
      </c>
      <c r="X61" s="558">
        <f>'Մուտք 3'!P261*Ջերմարարություն!$D$32</f>
        <v>0</v>
      </c>
      <c r="Y61" s="558">
        <f>'Մուտք 3'!Q261*Ջերմարարություն!$D$32</f>
        <v>0</v>
      </c>
      <c r="Z61" s="558">
        <f>'Մուտք 3'!R261*Ջերմարարություն!$D$32</f>
        <v>0</v>
      </c>
      <c r="AA61" s="560">
        <f>'Մուտք 2'!F131*Ջերմարարություն!$D$9</f>
        <v>0</v>
      </c>
      <c r="AB61" s="561">
        <f t="shared" si="49"/>
        <v>0</v>
      </c>
      <c r="AC61" s="558">
        <f>'Մուտք 6'!D82*Ջերմարարություն!$D$4</f>
        <v>0</v>
      </c>
      <c r="AD61" s="558">
        <f>'Մուտք 6'!E82*Ջերմարարություն!$D$4</f>
        <v>0</v>
      </c>
      <c r="AE61" s="629">
        <f>'Մուտք 6'!G82*Ջերմարարություն!$D$4</f>
        <v>0</v>
      </c>
      <c r="AF61" s="558">
        <f>+'Մուտք 6'!H82</f>
        <v>0</v>
      </c>
      <c r="AG61" s="558">
        <f>'Մուտք 5'!D127*Ջերմարարություն!$D$23</f>
        <v>0</v>
      </c>
      <c r="AH61" s="558">
        <f>+'Մուտք 5'!E127*Ջերմարարություն!$D$24+'Մուտք 5'!F127*Ջերմարարություն!$D$25</f>
        <v>0</v>
      </c>
      <c r="AI61" s="558">
        <f>'Մուտք 5'!H127*Ջերմարարություն!$D$26+'Մուտք 5'!G127*Ջերմարարություն!$D$27</f>
        <v>0</v>
      </c>
      <c r="AJ61" s="558">
        <f>'Մուտք 6'!F82*Ջերմարարություն!$D$4</f>
        <v>0</v>
      </c>
      <c r="AK61" s="559"/>
      <c r="AL61" s="560"/>
      <c r="AM61" s="562">
        <f>'Մուտք 1'!F196*Ջերմարարություն!$D$4</f>
        <v>414.09359999999998</v>
      </c>
    </row>
    <row r="62" spans="1:40" ht="26.25" customHeight="1" thickBot="1">
      <c r="A62" s="105"/>
      <c r="B62" s="552" t="s">
        <v>180</v>
      </c>
      <c r="C62" s="582" t="s">
        <v>569</v>
      </c>
      <c r="D62" s="583" t="s">
        <v>570</v>
      </c>
      <c r="E62" s="584" t="s">
        <v>41</v>
      </c>
      <c r="F62" s="556">
        <f t="shared" si="43"/>
        <v>13582.531685364116</v>
      </c>
      <c r="G62" s="557">
        <f>SUM(H62:M62)</f>
        <v>41.552039999999998</v>
      </c>
      <c r="H62" s="558">
        <f>'Մուտք 4'!I110*Ջերմարարություն!$D$21</f>
        <v>0</v>
      </c>
      <c r="I62" s="558">
        <f>'Մուտք 4'!E110*Ջերմարարություն!$D$15</f>
        <v>22.616399999999999</v>
      </c>
      <c r="J62" s="558">
        <f>'Մուտք 4'!D110*Ջերմարարություն!$D$13</f>
        <v>18.935639999999999</v>
      </c>
      <c r="K62" s="558">
        <f>++'Մուտք 4'!F110*Ջերմարարություն!$D$16</f>
        <v>0</v>
      </c>
      <c r="L62" s="558">
        <f>'Մուտք 4'!G110*Ջերմարարություն!D$17</f>
        <v>0</v>
      </c>
      <c r="M62" s="558">
        <f>'Մուտք 4'!H110*Ջերմարարություն!$D$18</f>
        <v>0</v>
      </c>
      <c r="N62" s="559">
        <f t="shared" si="40"/>
        <v>6.1971659999999984</v>
      </c>
      <c r="O62" s="558">
        <f>'Մուտք 3'!D262*Ջերմարարություն!$D$30</f>
        <v>6.1971659999999984</v>
      </c>
      <c r="P62" s="558">
        <f>'Մուտք 3'!F262*Ջերմարարություն!$D$31</f>
        <v>0</v>
      </c>
      <c r="Q62" s="558">
        <f>'Մուտք 3'!G262*Ջերմարարություն!$D$31</f>
        <v>0</v>
      </c>
      <c r="R62" s="558">
        <f>'Մուտք 3'!H262*Ջերմարարություն!$D$31</f>
        <v>0</v>
      </c>
      <c r="S62" s="558">
        <f>'Մուտք 3'!J262*Ջերմարարություն!$D$32</f>
        <v>0</v>
      </c>
      <c r="T62" s="558">
        <f>'Մուտք 3'!K262*Ջերմարարություն!$D$32</f>
        <v>0</v>
      </c>
      <c r="U62" s="558">
        <f>'Մուտք 3'!L262*Ջերմարարություն!$D$32</f>
        <v>0</v>
      </c>
      <c r="V62" s="558">
        <f>'Մուտք 3'!M262*Ջերմարարություն!$D$32</f>
        <v>0</v>
      </c>
      <c r="W62" s="558">
        <f>'Մուտք 3'!N262*Ջերմարարություն!$D$35</f>
        <v>0</v>
      </c>
      <c r="X62" s="558">
        <f>'Մուտք 3'!P262*Ջերմարարություն!$D$32</f>
        <v>0</v>
      </c>
      <c r="Y62" s="558">
        <f>'Մուտք 3'!Q262*Ջերմարարություն!$D$32</f>
        <v>0</v>
      </c>
      <c r="Z62" s="558">
        <f>'Մուտք 3'!R262*Ջերմարարություն!$D$32</f>
        <v>0</v>
      </c>
      <c r="AA62" s="560">
        <f>'Մուտք 2'!F132*Ջերմարարություն!$D$9</f>
        <v>7627.1824793641154</v>
      </c>
      <c r="AB62" s="561">
        <f t="shared" si="49"/>
        <v>46.440000000000005</v>
      </c>
      <c r="AC62" s="558">
        <f>'Մուտք 6'!D83*Ջերմարարություն!$D$4</f>
        <v>0</v>
      </c>
      <c r="AD62" s="558">
        <f>'Մուտք 6'!E83*Ջերմարարություն!$D$4</f>
        <v>0</v>
      </c>
      <c r="AE62" s="629">
        <f>'Մուտք 6'!G83*Ջերմարարություն!$D$4</f>
        <v>0</v>
      </c>
      <c r="AF62" s="558">
        <f>+'Մուտք 6'!H83</f>
        <v>46.440000000000005</v>
      </c>
      <c r="AG62" s="558">
        <f>'Մուտք 5'!D128*Ջերմարարություն!$D$23</f>
        <v>0</v>
      </c>
      <c r="AH62" s="558">
        <f>+'Մուտք 5'!E128*Ջերմարարություն!$D$24+'Մուտք 5'!F128*Ջերմարարություն!$D$25</f>
        <v>0</v>
      </c>
      <c r="AI62" s="558">
        <f>'Մուտք 5'!H128*Ջերմարարություն!$D$26+'Մուտք 5'!G128*Ջերմարարություն!$D$27</f>
        <v>0</v>
      </c>
      <c r="AJ62" s="558">
        <f>'Մուտք 6'!F83*Ջերմարարություն!$D$4</f>
        <v>0</v>
      </c>
      <c r="AK62" s="559"/>
      <c r="AL62" s="560">
        <f>+AL27*'Մուտք 6'!D17-AL27*5%</f>
        <v>0</v>
      </c>
      <c r="AM62" s="562">
        <f>'Մուտք 1'!F197*Ջերմարարություն!$D$4</f>
        <v>5861.1600000000008</v>
      </c>
    </row>
    <row r="63" spans="1:40" ht="26.25" customHeight="1" thickBot="1">
      <c r="B63" s="613">
        <v>7.3</v>
      </c>
      <c r="C63" s="614" t="s">
        <v>571</v>
      </c>
      <c r="D63" s="615" t="s">
        <v>572</v>
      </c>
      <c r="E63" s="581" t="s">
        <v>42</v>
      </c>
      <c r="F63" s="635">
        <f>G63+AK63+AA63+N63+AB63+AL63+AM63</f>
        <v>84.386015550571756</v>
      </c>
      <c r="G63" s="636">
        <f>+G36-G40-G37</f>
        <v>-3.219646771412954E-15</v>
      </c>
      <c r="H63" s="637">
        <f t="shared" ref="H63:AM63" si="52">+H36-H40-H37</f>
        <v>0</v>
      </c>
      <c r="I63" s="637">
        <f t="shared" si="52"/>
        <v>0</v>
      </c>
      <c r="J63" s="637">
        <f t="shared" si="52"/>
        <v>0</v>
      </c>
      <c r="K63" s="637">
        <f t="shared" si="52"/>
        <v>0</v>
      </c>
      <c r="L63" s="637">
        <f t="shared" si="52"/>
        <v>0</v>
      </c>
      <c r="M63" s="637">
        <f t="shared" si="52"/>
        <v>0</v>
      </c>
      <c r="N63" s="637">
        <f t="shared" si="52"/>
        <v>0</v>
      </c>
      <c r="O63" s="637">
        <f t="shared" si="52"/>
        <v>0</v>
      </c>
      <c r="P63" s="637">
        <f t="shared" si="52"/>
        <v>0</v>
      </c>
      <c r="Q63" s="637">
        <f t="shared" si="52"/>
        <v>0</v>
      </c>
      <c r="R63" s="637">
        <f t="shared" si="52"/>
        <v>0</v>
      </c>
      <c r="S63" s="637">
        <f t="shared" si="52"/>
        <v>0</v>
      </c>
      <c r="T63" s="637">
        <f t="shared" si="52"/>
        <v>0</v>
      </c>
      <c r="U63" s="637">
        <f t="shared" si="52"/>
        <v>0</v>
      </c>
      <c r="V63" s="637">
        <f t="shared" si="52"/>
        <v>0</v>
      </c>
      <c r="W63" s="637">
        <f t="shared" si="52"/>
        <v>0</v>
      </c>
      <c r="X63" s="637">
        <f t="shared" si="52"/>
        <v>0</v>
      </c>
      <c r="Y63" s="637">
        <f t="shared" si="52"/>
        <v>0</v>
      </c>
      <c r="Z63" s="637">
        <f t="shared" si="52"/>
        <v>0</v>
      </c>
      <c r="AA63" s="637">
        <f>+AA36-AA40-AA37</f>
        <v>84.494015550568292</v>
      </c>
      <c r="AB63" s="637">
        <f>+AB36-AB40-AB37</f>
        <v>0</v>
      </c>
      <c r="AC63" s="637">
        <f t="shared" si="52"/>
        <v>0</v>
      </c>
      <c r="AD63" s="637">
        <f t="shared" si="52"/>
        <v>0</v>
      </c>
      <c r="AE63" s="637">
        <f t="shared" si="52"/>
        <v>0</v>
      </c>
      <c r="AF63" s="637">
        <f t="shared" si="52"/>
        <v>0</v>
      </c>
      <c r="AG63" s="637">
        <f t="shared" si="52"/>
        <v>0</v>
      </c>
      <c r="AH63" s="637">
        <f t="shared" si="52"/>
        <v>2.8421709430404007E-14</v>
      </c>
      <c r="AI63" s="637">
        <f t="shared" si="52"/>
        <v>0</v>
      </c>
      <c r="AJ63" s="637">
        <f t="shared" si="52"/>
        <v>0</v>
      </c>
      <c r="AK63" s="637">
        <f t="shared" si="52"/>
        <v>0</v>
      </c>
      <c r="AL63" s="637">
        <f t="shared" si="52"/>
        <v>0</v>
      </c>
      <c r="AM63" s="638">
        <f t="shared" si="52"/>
        <v>-0.10799999999653664</v>
      </c>
      <c r="AN63" s="864"/>
    </row>
    <row r="64" spans="1:40" ht="12.75">
      <c r="F64" s="639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</row>
    <row r="65" spans="6:35" ht="12.75">
      <c r="AG65" s="866"/>
      <c r="AH65" s="866"/>
      <c r="AI65" s="866"/>
    </row>
    <row r="66" spans="6:35" ht="12.75">
      <c r="F66" s="639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</row>
    <row r="67" spans="6:35" ht="12.75">
      <c r="O67" s="865">
        <f>O55/O40</f>
        <v>0.69751674594699542</v>
      </c>
    </row>
    <row r="68" spans="6:35" ht="15" customHeight="1">
      <c r="O68" s="865">
        <f>O41/O40</f>
        <v>0.1281040675662557</v>
      </c>
      <c r="U68" s="865"/>
    </row>
    <row r="69" spans="6:35" ht="15" customHeight="1">
      <c r="U69" s="865"/>
    </row>
    <row r="70" spans="6:35" ht="15" customHeight="1">
      <c r="U70" s="865"/>
    </row>
    <row r="71" spans="6:35" ht="15" customHeight="1">
      <c r="U71" s="865"/>
    </row>
    <row r="72" spans="6:35" ht="15" customHeight="1">
      <c r="U72" s="865"/>
    </row>
    <row r="73" spans="6:35" ht="15" customHeight="1">
      <c r="U73" s="865"/>
    </row>
  </sheetData>
  <hyperlinks>
    <hyperlink ref="B1" location="Սկիզբ!A1" display="Դեպի սկիզբ"/>
  </hyperlinks>
  <pageMargins left="0.32" right="0.24" top="0.34" bottom="0.34" header="0.3" footer="0.26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7111117893"/>
    <outlinePr summaryRight="0"/>
  </sheetPr>
  <dimension ref="A1:AO66"/>
  <sheetViews>
    <sheetView topLeftCell="A24" zoomScale="90" zoomScaleNormal="90" workbookViewId="0">
      <selection activeCell="AM32" sqref="AM32"/>
    </sheetView>
  </sheetViews>
  <sheetFormatPr defaultColWidth="17.28515625" defaultRowHeight="12.75" outlineLevelRow="1" outlineLevelCol="1"/>
  <cols>
    <col min="1" max="1" width="1.85546875" style="38" customWidth="1"/>
    <col min="2" max="2" width="8" style="38" customWidth="1" collapsed="1"/>
    <col min="3" max="4" width="30.85546875" style="694" hidden="1" customWidth="1" outlineLevel="1"/>
    <col min="5" max="5" width="48.5703125" style="101" customWidth="1" collapsed="1"/>
    <col min="6" max="6" width="10.85546875" style="101" customWidth="1"/>
    <col min="7" max="7" width="9.85546875" style="642" customWidth="1" collapsed="1"/>
    <col min="8" max="13" width="9.85546875" style="642" hidden="1" customWidth="1" outlineLevel="1"/>
    <col min="14" max="14" width="13.5703125" style="642" bestFit="1" customWidth="1" collapsed="1"/>
    <col min="15" max="15" width="14.140625" style="642" hidden="1" customWidth="1" outlineLevel="1"/>
    <col min="16" max="16" width="12.85546875" style="642" hidden="1" customWidth="1" outlineLevel="1"/>
    <col min="17" max="17" width="19.28515625" style="642" hidden="1" customWidth="1" outlineLevel="1"/>
    <col min="18" max="18" width="16.28515625" style="642" hidden="1" customWidth="1" outlineLevel="1"/>
    <col min="19" max="26" width="12.85546875" style="642" hidden="1" customWidth="1" outlineLevel="1"/>
    <col min="27" max="27" width="11" style="642" bestFit="1" customWidth="1" collapsed="1"/>
    <col min="28" max="28" width="14.7109375" style="642" customWidth="1" collapsed="1"/>
    <col min="29" max="29" width="13.5703125" style="472" hidden="1" customWidth="1" outlineLevel="1"/>
    <col min="30" max="30" width="10.85546875" style="472" hidden="1" customWidth="1" outlineLevel="1"/>
    <col min="31" max="31" width="13.28515625" style="472" hidden="1" customWidth="1" outlineLevel="1"/>
    <col min="32" max="32" width="13.5703125" style="472" hidden="1" customWidth="1" outlineLevel="1"/>
    <col min="33" max="34" width="12.7109375" style="472" hidden="1" customWidth="1" outlineLevel="1"/>
    <col min="35" max="35" width="14" style="472" hidden="1" customWidth="1" outlineLevel="1"/>
    <col min="36" max="36" width="14.42578125" style="472" hidden="1" customWidth="1" outlineLevel="1"/>
    <col min="37" max="37" width="10.7109375" style="472" customWidth="1" collapsed="1"/>
    <col min="38" max="38" width="11.7109375" style="472" bestFit="1" customWidth="1"/>
    <col min="39" max="39" width="13.5703125" style="472" bestFit="1" customWidth="1"/>
    <col min="40" max="16384" width="17.28515625" style="38"/>
  </cols>
  <sheetData>
    <row r="1" spans="2:41" s="483" customFormat="1" ht="20.25" customHeight="1">
      <c r="B1" s="519" t="s">
        <v>76</v>
      </c>
      <c r="C1" s="690"/>
      <c r="D1" s="690"/>
      <c r="F1" s="69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G1" s="691"/>
      <c r="AH1" s="691"/>
      <c r="AI1" s="691"/>
      <c r="AK1" s="692"/>
      <c r="AL1" s="692"/>
    </row>
    <row r="2" spans="2:41" s="483" customFormat="1" ht="20.25" customHeight="1">
      <c r="B2" s="523" t="s">
        <v>746</v>
      </c>
      <c r="C2" s="693"/>
      <c r="D2" s="693"/>
      <c r="E2" s="523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</row>
    <row r="3" spans="2:41" ht="13.5" thickBot="1"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5"/>
      <c r="AD3" s="695"/>
      <c r="AE3" s="695"/>
      <c r="AF3" s="695"/>
      <c r="AG3" s="264"/>
      <c r="AH3" s="264"/>
      <c r="AI3" s="264"/>
      <c r="AJ3" s="264"/>
      <c r="AK3" s="692"/>
      <c r="AL3" s="692"/>
    </row>
    <row r="4" spans="2:41" s="697" customFormat="1" ht="39" outlineLevel="1" thickBot="1">
      <c r="B4" s="524" t="s">
        <v>426</v>
      </c>
      <c r="C4" s="516" t="s">
        <v>744</v>
      </c>
      <c r="D4" s="514"/>
      <c r="E4" s="646"/>
      <c r="F4" s="525" t="s">
        <v>13</v>
      </c>
      <c r="G4" s="696" t="s">
        <v>427</v>
      </c>
      <c r="H4" s="527" t="s">
        <v>428</v>
      </c>
      <c r="I4" s="527" t="s">
        <v>429</v>
      </c>
      <c r="J4" s="527" t="s">
        <v>724</v>
      </c>
      <c r="K4" s="527" t="s">
        <v>651</v>
      </c>
      <c r="L4" s="527" t="s">
        <v>652</v>
      </c>
      <c r="M4" s="527" t="s">
        <v>629</v>
      </c>
      <c r="N4" s="528" t="s">
        <v>430</v>
      </c>
      <c r="O4" s="527" t="s">
        <v>592</v>
      </c>
      <c r="P4" s="527" t="s">
        <v>431</v>
      </c>
      <c r="Q4" s="527" t="s">
        <v>653</v>
      </c>
      <c r="R4" s="527" t="s">
        <v>654</v>
      </c>
      <c r="S4" s="527" t="s">
        <v>432</v>
      </c>
      <c r="T4" s="527" t="s">
        <v>655</v>
      </c>
      <c r="U4" s="527" t="s">
        <v>656</v>
      </c>
      <c r="V4" s="527" t="s">
        <v>657</v>
      </c>
      <c r="W4" s="527" t="s">
        <v>658</v>
      </c>
      <c r="X4" s="527" t="s">
        <v>433</v>
      </c>
      <c r="Y4" s="527" t="s">
        <v>434</v>
      </c>
      <c r="Z4" s="527" t="s">
        <v>743</v>
      </c>
      <c r="AA4" s="531" t="s">
        <v>435</v>
      </c>
      <c r="AB4" s="696" t="s">
        <v>436</v>
      </c>
      <c r="AC4" s="527" t="s">
        <v>437</v>
      </c>
      <c r="AD4" s="527" t="s">
        <v>438</v>
      </c>
      <c r="AE4" s="527" t="s">
        <v>764</v>
      </c>
      <c r="AF4" s="527" t="s">
        <v>765</v>
      </c>
      <c r="AG4" s="527" t="s">
        <v>643</v>
      </c>
      <c r="AH4" s="527" t="s">
        <v>439</v>
      </c>
      <c r="AI4" s="527" t="s">
        <v>440</v>
      </c>
      <c r="AJ4" s="527" t="s">
        <v>441</v>
      </c>
      <c r="AK4" s="528" t="s">
        <v>659</v>
      </c>
      <c r="AL4" s="531" t="s">
        <v>660</v>
      </c>
      <c r="AM4" s="532" t="s">
        <v>442</v>
      </c>
    </row>
    <row r="5" spans="2:41" s="700" customFormat="1" ht="47.25" customHeight="1" outlineLevel="1" thickBot="1">
      <c r="B5" s="533" t="s">
        <v>426</v>
      </c>
      <c r="C5" s="698"/>
      <c r="D5" s="515" t="s">
        <v>745</v>
      </c>
      <c r="E5" s="649"/>
      <c r="F5" s="534" t="s">
        <v>443</v>
      </c>
      <c r="G5" s="699" t="s">
        <v>444</v>
      </c>
      <c r="H5" s="536" t="s">
        <v>445</v>
      </c>
      <c r="I5" s="536" t="s">
        <v>446</v>
      </c>
      <c r="J5" s="536" t="s">
        <v>723</v>
      </c>
      <c r="K5" s="536" t="s">
        <v>447</v>
      </c>
      <c r="L5" s="536" t="s">
        <v>448</v>
      </c>
      <c r="M5" s="536" t="s">
        <v>633</v>
      </c>
      <c r="N5" s="537" t="s">
        <v>449</v>
      </c>
      <c r="O5" s="536" t="s">
        <v>450</v>
      </c>
      <c r="P5" s="536" t="s">
        <v>451</v>
      </c>
      <c r="Q5" s="536" t="s">
        <v>661</v>
      </c>
      <c r="R5" s="536" t="s">
        <v>662</v>
      </c>
      <c r="S5" s="536" t="s">
        <v>452</v>
      </c>
      <c r="T5" s="536" t="s">
        <v>663</v>
      </c>
      <c r="U5" s="536" t="s">
        <v>664</v>
      </c>
      <c r="V5" s="536" t="s">
        <v>665</v>
      </c>
      <c r="W5" s="536" t="s">
        <v>666</v>
      </c>
      <c r="X5" s="536" t="s">
        <v>453</v>
      </c>
      <c r="Y5" s="536" t="s">
        <v>454</v>
      </c>
      <c r="Z5" s="536" t="s">
        <v>587</v>
      </c>
      <c r="AA5" s="540" t="s">
        <v>455</v>
      </c>
      <c r="AB5" s="699" t="s">
        <v>456</v>
      </c>
      <c r="AC5" s="536" t="s">
        <v>457</v>
      </c>
      <c r="AD5" s="536" t="s">
        <v>458</v>
      </c>
      <c r="AE5" s="536" t="s">
        <v>769</v>
      </c>
      <c r="AF5" s="536" t="s">
        <v>767</v>
      </c>
      <c r="AG5" s="536" t="s">
        <v>766</v>
      </c>
      <c r="AH5" s="536" t="s">
        <v>459</v>
      </c>
      <c r="AI5" s="536" t="s">
        <v>460</v>
      </c>
      <c r="AJ5" s="536" t="s">
        <v>461</v>
      </c>
      <c r="AK5" s="537" t="s">
        <v>462</v>
      </c>
      <c r="AL5" s="540" t="s">
        <v>667</v>
      </c>
      <c r="AM5" s="541" t="s">
        <v>463</v>
      </c>
    </row>
    <row r="6" spans="2:41" ht="41.25" customHeight="1" thickBot="1">
      <c r="B6" s="542" t="s">
        <v>360</v>
      </c>
      <c r="C6" s="701"/>
      <c r="D6" s="702"/>
      <c r="E6" s="545" t="s">
        <v>747</v>
      </c>
      <c r="F6" s="546" t="s">
        <v>30</v>
      </c>
      <c r="G6" s="547" t="s">
        <v>31</v>
      </c>
      <c r="H6" s="703" t="s">
        <v>464</v>
      </c>
      <c r="I6" s="703" t="s">
        <v>465</v>
      </c>
      <c r="J6" s="548" t="s">
        <v>722</v>
      </c>
      <c r="K6" s="703" t="s">
        <v>466</v>
      </c>
      <c r="L6" s="703" t="s">
        <v>467</v>
      </c>
      <c r="M6" s="703" t="s">
        <v>138</v>
      </c>
      <c r="N6" s="549" t="s">
        <v>33</v>
      </c>
      <c r="O6" s="548" t="s">
        <v>753</v>
      </c>
      <c r="P6" s="548" t="s">
        <v>468</v>
      </c>
      <c r="Q6" s="548" t="s">
        <v>668</v>
      </c>
      <c r="R6" s="548" t="s">
        <v>669</v>
      </c>
      <c r="S6" s="548" t="s">
        <v>469</v>
      </c>
      <c r="T6" s="548" t="s">
        <v>670</v>
      </c>
      <c r="U6" s="548" t="s">
        <v>351</v>
      </c>
      <c r="V6" s="548" t="s">
        <v>671</v>
      </c>
      <c r="W6" s="548" t="s">
        <v>353</v>
      </c>
      <c r="X6" s="548" t="s">
        <v>470</v>
      </c>
      <c r="Y6" s="548" t="s">
        <v>236</v>
      </c>
      <c r="Z6" s="548" t="s">
        <v>752</v>
      </c>
      <c r="AA6" s="550" t="s">
        <v>148</v>
      </c>
      <c r="AB6" s="547" t="s">
        <v>309</v>
      </c>
      <c r="AC6" s="548" t="s">
        <v>81</v>
      </c>
      <c r="AD6" s="548" t="s">
        <v>45</v>
      </c>
      <c r="AE6" s="548" t="s">
        <v>183</v>
      </c>
      <c r="AF6" s="548" t="s">
        <v>768</v>
      </c>
      <c r="AG6" s="548" t="s">
        <v>224</v>
      </c>
      <c r="AH6" s="548" t="s">
        <v>644</v>
      </c>
      <c r="AI6" s="548" t="s">
        <v>645</v>
      </c>
      <c r="AJ6" s="548" t="s">
        <v>142</v>
      </c>
      <c r="AK6" s="549" t="s">
        <v>32</v>
      </c>
      <c r="AL6" s="550" t="s">
        <v>46</v>
      </c>
      <c r="AM6" s="551" t="s">
        <v>47</v>
      </c>
    </row>
    <row r="7" spans="2:41" ht="13.5" outlineLevel="1">
      <c r="B7" s="552">
        <v>1.1000000000000001</v>
      </c>
      <c r="C7" s="704" t="s">
        <v>475</v>
      </c>
      <c r="D7" s="554" t="s">
        <v>476</v>
      </c>
      <c r="E7" s="555" t="s">
        <v>672</v>
      </c>
      <c r="F7" s="705">
        <f>G7+N7+AA7+AB7+AK7+AL7+AM7</f>
        <v>44329.139305999997</v>
      </c>
      <c r="G7" s="561">
        <f>SUM(H7:M7)</f>
        <v>31.671695999999997</v>
      </c>
      <c r="H7" s="558">
        <f>'Մուտք 4'!I55*Ջերմարարություն!$D$21</f>
        <v>0.46799999999999997</v>
      </c>
      <c r="I7" s="558">
        <f>'Մուտք 4'!E55*Ջերմարարություն!$D$15</f>
        <v>0</v>
      </c>
      <c r="J7" s="558">
        <f>'Մուտք 4'!D55*Ջերմարարություն!$D$13</f>
        <v>0</v>
      </c>
      <c r="K7" s="558">
        <f>'Մուտք 4'!F55*Ջերմարարություն!$D$16</f>
        <v>31.203695999999997</v>
      </c>
      <c r="L7" s="558">
        <f>'Մուտք 4'!G55*Ջերմարարություն!D$17</f>
        <v>0</v>
      </c>
      <c r="M7" s="558">
        <f>'Մուտք 4'!H55*Ջերմարարություն!$D$20</f>
        <v>0</v>
      </c>
      <c r="N7" s="559">
        <f>SUM(O7:Z7)</f>
        <v>0</v>
      </c>
      <c r="O7" s="558">
        <f>'Մուտք 3'!D207*Ջերմարարություն!$D$30</f>
        <v>0</v>
      </c>
      <c r="P7" s="558">
        <f>'Մուտք 3'!F207*Ջերմարարություն!$D$31</f>
        <v>0</v>
      </c>
      <c r="Q7" s="558">
        <f>'Մուտք 3'!G207*Ջերմարարություն!$D$31</f>
        <v>0</v>
      </c>
      <c r="R7" s="558">
        <f>'Մուտք 3'!H207*Ջերմարարություն!$D$31</f>
        <v>0</v>
      </c>
      <c r="S7" s="558">
        <f>'Մուտք 3'!J207*Ջերմարարություն!$D$32</f>
        <v>0</v>
      </c>
      <c r="T7" s="558">
        <f>'Մուտք 3'!K207*Ջերմարարություն!$D$32</f>
        <v>0</v>
      </c>
      <c r="U7" s="558">
        <f>'Մուտք 3'!L207*Ջերմարարություն!$D$32</f>
        <v>0</v>
      </c>
      <c r="V7" s="558">
        <f>'Մուտք 3'!M207*Ջերմարարություն!$D$32</f>
        <v>0</v>
      </c>
      <c r="W7" s="558">
        <f>'Մուտք 3'!N207*Ջերմարարություն!$D$35</f>
        <v>0</v>
      </c>
      <c r="X7" s="558">
        <f>'Մուտք 3'!P207*Ջերմարարություն!$D$32</f>
        <v>0</v>
      </c>
      <c r="Y7" s="558">
        <f>'Մուտք 3'!Q207*Ջերմարարություն!$D$32</f>
        <v>0</v>
      </c>
      <c r="Z7" s="558">
        <f>'Մուտք 3'!R207*Ջերմարարություն!$D$32</f>
        <v>0</v>
      </c>
      <c r="AA7" s="560">
        <f>'Մուտք 2'!F77*Ջերմարարություն!$D$9</f>
        <v>0</v>
      </c>
      <c r="AB7" s="561">
        <f>SUM(AC7:AJ7)</f>
        <v>14413.272329999998</v>
      </c>
      <c r="AC7" s="558">
        <f>'Մուտք 6'!D28*Ջերմարարություն!$D$4</f>
        <v>8465.0400000000009</v>
      </c>
      <c r="AD7" s="558">
        <f>'Մուտք 6'!E28*Ջերմարարություն!$D$4</f>
        <v>6.48</v>
      </c>
      <c r="AE7" s="558">
        <f>'Մուտք 6'!G28*Ջերմարարություն!$D$4</f>
        <v>3.456</v>
      </c>
      <c r="AF7" s="558">
        <f>+'Մուտք 6'!H28</f>
        <v>92.88000000000001</v>
      </c>
      <c r="AG7" s="558">
        <f>'Մուտք 5'!D73*Ջերմարարություն!$D$23</f>
        <v>3534.6963299999998</v>
      </c>
      <c r="AH7" s="558">
        <f>'Մուտք 5'!E73*Ջերմարարություն!$D$24+'Մուտք 5'!F73*Ջերմարարություն!$D$25</f>
        <v>0</v>
      </c>
      <c r="AI7" s="558">
        <f>'Մուտք 5'!H73*Ջերմարարություն!$D$26+'Մուտք 5'!G73*Ջերմարարություն!$D$27</f>
        <v>2310.7199999999998</v>
      </c>
      <c r="AJ7" s="558">
        <f>'Մուտք 6'!F28*Ջերմարարություն!$D$4</f>
        <v>0</v>
      </c>
      <c r="AK7" s="559">
        <f>'Մուտք 1'!F123</f>
        <v>29884.19528</v>
      </c>
      <c r="AL7" s="706"/>
      <c r="AM7" s="656">
        <f>'Մուտք 1'!F142*Ջերմարարություն!$D$4</f>
        <v>0</v>
      </c>
    </row>
    <row r="8" spans="2:41" ht="13.5" outlineLevel="1">
      <c r="B8" s="552">
        <v>1.2</v>
      </c>
      <c r="C8" s="704" t="s">
        <v>477</v>
      </c>
      <c r="D8" s="554" t="s">
        <v>478</v>
      </c>
      <c r="E8" s="555" t="s">
        <v>35</v>
      </c>
      <c r="F8" s="705">
        <f>G8+N8+AA8+AB8+AK8+AL8+AM8</f>
        <v>92513.690597800014</v>
      </c>
      <c r="G8" s="561">
        <f t="shared" ref="G8:G11" si="0">SUM(H8:M8)</f>
        <v>52.910193999999997</v>
      </c>
      <c r="H8" s="558">
        <f>'Մուտք 4'!I56*Ջերմարարություն!$D$21</f>
        <v>0</v>
      </c>
      <c r="I8" s="558">
        <f>'Մուտք 4'!E56*Ջերմարարություն!$D$15</f>
        <v>28.270499999999998</v>
      </c>
      <c r="J8" s="558">
        <f>'Մուտք 4'!D56*Ջերմարարություն!$D$13</f>
        <v>23.669549999999997</v>
      </c>
      <c r="K8" s="558">
        <f>'Մուտք 4'!F56*Ջերմարարություն!$D$16</f>
        <v>0.97014400000000001</v>
      </c>
      <c r="L8" s="558">
        <f>'Մուտք 4'!G56*Ջերմարարություն!D$17</f>
        <v>0</v>
      </c>
      <c r="M8" s="558">
        <f>'Մուտք 4'!H56*Ջերմարարություն!$D$20</f>
        <v>0</v>
      </c>
      <c r="N8" s="559">
        <f t="shared" ref="N8:N11" si="1">SUM(O8:Z8)</f>
        <v>13861.8222162</v>
      </c>
      <c r="O8" s="558">
        <f>'Մուտք 3'!D208*Ջերմարարություն!$D$30</f>
        <v>47.384599999999992</v>
      </c>
      <c r="P8" s="558">
        <f>'Մուտք 3'!F208*Ջերմարարություն!$D$31</f>
        <v>6142.284090000001</v>
      </c>
      <c r="Q8" s="558">
        <f>'Մուտք 3'!G208*Ջերմարարություն!$D$31</f>
        <v>1.94028</v>
      </c>
      <c r="R8" s="558">
        <f>'Մուտք 3'!H208*Ջերմարարություն!$D$31</f>
        <v>3.6708000000000003</v>
      </c>
      <c r="S8" s="558">
        <f>'Մուտք 3'!J208*Ջերմարարություն!$D$32</f>
        <v>1874.8515599999998</v>
      </c>
      <c r="T8" s="558">
        <f>'Մուտք 3'!K208*Ջերմարարություն!$D$32</f>
        <v>317.21663999999998</v>
      </c>
      <c r="U8" s="558">
        <f>'Մուտք 3'!L208*Ջերմարարություն!$D$32</f>
        <v>5078.4737999999998</v>
      </c>
      <c r="V8" s="558">
        <f>'Մուտք 3'!M208*Ջերմարարություն!$D$32</f>
        <v>12.089880000000001</v>
      </c>
      <c r="W8" s="558">
        <f>'Մուտք 3'!N208*Ջերմարարություն!$D$35</f>
        <v>260.32</v>
      </c>
      <c r="X8" s="558">
        <f>'Մուտք 3'!P208*Ջերմարարություն!$D$32</f>
        <v>4.6860000000000006E-2</v>
      </c>
      <c r="Y8" s="558">
        <f>'Մուտք 3'!Q208*Ջերմարարություն!$D$32</f>
        <v>0.9281261999999999</v>
      </c>
      <c r="Z8" s="558">
        <f>'Մուտք 3'!R208*Ջերմարարություն!$D$32</f>
        <v>122.61558000000001</v>
      </c>
      <c r="AA8" s="560">
        <f>'Մուտք 2'!F78*Ջերմարարություն!$D$9</f>
        <v>77345.188000000009</v>
      </c>
      <c r="AB8" s="561">
        <f>SUM(AC8:AJ8)</f>
        <v>263.51458760000003</v>
      </c>
      <c r="AC8" s="558">
        <f>'Մուտք 6'!D29*Ջերմարարություն!$D$4</f>
        <v>0</v>
      </c>
      <c r="AD8" s="558">
        <f>'Մուտք 6'!E29*Ջերմարարություն!$D$4</f>
        <v>0</v>
      </c>
      <c r="AE8" s="558">
        <f>'Մուտք 6'!G29*Ջերմարարություն!$D$4</f>
        <v>0</v>
      </c>
      <c r="AF8" s="558">
        <f>+'Մուտք 6'!H29</f>
        <v>0</v>
      </c>
      <c r="AG8" s="558">
        <f>'Մուտք 5'!D74*Ջերմարարություն!$D$23</f>
        <v>1.08142</v>
      </c>
      <c r="AH8" s="558">
        <f>'Մուտք 5'!E74*Ջերմարարություն!$D$24+'Մուտք 5'!F74*Ջերմարարություն!$D$25</f>
        <v>253.18162000000004</v>
      </c>
      <c r="AI8" s="558">
        <f>'Մուտք 5'!H74*Ջերմարարություն!$D$26+'Մուտք 5'!G74*Ջերմարարություն!$D$27</f>
        <v>9.2515476000000003</v>
      </c>
      <c r="AJ8" s="558">
        <f>'Մուտք 6'!F29*Ջերմարարություն!$D$4</f>
        <v>0</v>
      </c>
      <c r="AK8" s="559"/>
      <c r="AL8" s="706"/>
      <c r="AM8" s="656">
        <f>'Մուտք 1'!F143*Ջերմարարություն!$D$4</f>
        <v>990.25560000000007</v>
      </c>
    </row>
    <row r="9" spans="2:41" ht="15.75" customHeight="1" outlineLevel="1">
      <c r="B9" s="552">
        <v>1.3</v>
      </c>
      <c r="C9" s="704" t="s">
        <v>483</v>
      </c>
      <c r="D9" s="554" t="s">
        <v>484</v>
      </c>
      <c r="E9" s="555" t="s">
        <v>474</v>
      </c>
      <c r="F9" s="705">
        <f>G9+N9+AA9+AB9+AK9+AL9+AM9</f>
        <v>1876.7918399999999</v>
      </c>
      <c r="G9" s="561">
        <f t="shared" si="0"/>
        <v>0</v>
      </c>
      <c r="H9" s="558">
        <f>'Մուտք 4'!I57*Ջերմարարություն!$D$21</f>
        <v>0</v>
      </c>
      <c r="I9" s="558">
        <f>'Մուտք 4'!E57*Ջերմարարություն!$D$15</f>
        <v>0</v>
      </c>
      <c r="J9" s="558">
        <f>'Մուտք 4'!D57*Ջերմարարություն!$D$13</f>
        <v>0</v>
      </c>
      <c r="K9" s="558">
        <f>'Մուտք 4'!F57*Ջերմարարություն!$D$16</f>
        <v>0</v>
      </c>
      <c r="L9" s="558">
        <f>'Մուտք 4'!G57*Ջերմարարություն!D$17</f>
        <v>0</v>
      </c>
      <c r="M9" s="558">
        <f>'Մուտք 4'!H57*Ջերմարարություն!$D$20</f>
        <v>0</v>
      </c>
      <c r="N9" s="559">
        <f t="shared" si="1"/>
        <v>1876.7918399999999</v>
      </c>
      <c r="O9" s="558">
        <f>'Մուտք 3'!D209*Ջերմարարություն!$D$30</f>
        <v>0</v>
      </c>
      <c r="P9" s="558">
        <f>'Մուտք 3'!F209*Ջերմարարություն!$D$31</f>
        <v>0</v>
      </c>
      <c r="Q9" s="558">
        <f>'Մուտք 3'!G209*Ջերմարարություն!$D$31</f>
        <v>1.94028</v>
      </c>
      <c r="R9" s="558">
        <f>'Մուտք 3'!H209*Ջերմարարություն!$D$31</f>
        <v>0</v>
      </c>
      <c r="S9" s="558">
        <f>'Մուտք 3'!J209*Ջերմարարություն!$D$32</f>
        <v>1874.8515599999998</v>
      </c>
      <c r="T9" s="558">
        <f>'Մուտք 3'!K209*Ջերմարարություն!$D$32</f>
        <v>0</v>
      </c>
      <c r="U9" s="558">
        <f>'Մուտք 3'!L209*Ջերմարարություն!$D$32</f>
        <v>0</v>
      </c>
      <c r="V9" s="558">
        <f>'Մուտք 3'!M209*Ջերմարարություն!$D$32</f>
        <v>0</v>
      </c>
      <c r="W9" s="558">
        <f>'Մուտք 3'!N209*Ջերմարարություն!$D$35</f>
        <v>0</v>
      </c>
      <c r="X9" s="558">
        <f>'Մուտք 3'!P209*Ջերմարարություն!$D$32</f>
        <v>0</v>
      </c>
      <c r="Y9" s="558">
        <f>'Մուտք 3'!Q209*Ջերմարարություն!$D$32</f>
        <v>0</v>
      </c>
      <c r="Z9" s="558">
        <f>'Մուտք 3'!R209*Ջերմարարություն!$D$32</f>
        <v>0</v>
      </c>
      <c r="AA9" s="560">
        <f>'Մուտք 2'!F79*Ջերմարարություն!$D$9</f>
        <v>0</v>
      </c>
      <c r="AB9" s="561">
        <f>SUM(AC9:AJ9)</f>
        <v>0</v>
      </c>
      <c r="AC9" s="558">
        <f>'Մուտք 6'!D30*Ջերմարարություն!$D$4</f>
        <v>0</v>
      </c>
      <c r="AD9" s="558">
        <f>'Մուտք 6'!E30*Ջերմարարություն!$D$4</f>
        <v>0</v>
      </c>
      <c r="AE9" s="558">
        <f>'Մուտք 6'!G30*Ջերմարարություն!$D$4</f>
        <v>0</v>
      </c>
      <c r="AF9" s="558">
        <f>+'Մուտք 6'!H30</f>
        <v>0</v>
      </c>
      <c r="AG9" s="558">
        <f>'Մուտք 5'!D75*Ջերմարարություն!$D$23</f>
        <v>0</v>
      </c>
      <c r="AH9" s="558">
        <f>'Մուտք 5'!E75*Ջերմարարություն!$D$24+'Մուտք 5'!F75*Ջերմարարություն!$D$25</f>
        <v>0</v>
      </c>
      <c r="AI9" s="558">
        <f>'Մուտք 5'!H75*Ջերմարարություն!$D$26+'Մուտք 5'!G75*Ջերմարարություն!$D$27</f>
        <v>0</v>
      </c>
      <c r="AJ9" s="558">
        <f>'Մուտք 6'!F30*Ջերմարարություն!$D$4</f>
        <v>0</v>
      </c>
      <c r="AK9" s="559"/>
      <c r="AL9" s="706"/>
      <c r="AM9" s="656">
        <f>'Մուտք 1'!F144*Ջերմարարություն!$D$4</f>
        <v>0</v>
      </c>
    </row>
    <row r="10" spans="2:41" ht="13.5" outlineLevel="1">
      <c r="B10" s="552">
        <v>1.4</v>
      </c>
      <c r="C10" s="704" t="s">
        <v>479</v>
      </c>
      <c r="D10" s="554" t="s">
        <v>480</v>
      </c>
      <c r="E10" s="555" t="s">
        <v>36</v>
      </c>
      <c r="F10" s="705">
        <f t="shared" ref="F10:F11" si="2">G10+N10+AA10+AB10+AK10+AL10+AM10</f>
        <v>5120.2464655922267</v>
      </c>
      <c r="G10" s="561">
        <f t="shared" si="0"/>
        <v>31.203695999999997</v>
      </c>
      <c r="H10" s="558">
        <f>'Մուտք 4'!I58*Ջերմարարություն!$D$21</f>
        <v>0</v>
      </c>
      <c r="I10" s="558">
        <f>'Մուտք 4'!E58*Ջերմարարություն!$D$15</f>
        <v>0</v>
      </c>
      <c r="J10" s="558">
        <f>'Մուտք 4'!D58*Ջերմարարություն!$D$13</f>
        <v>0</v>
      </c>
      <c r="K10" s="558">
        <f>'Մուտք 4'!F58*Ջերմարարություն!$D$16</f>
        <v>31.203695999999997</v>
      </c>
      <c r="L10" s="558">
        <f>'Մուտք 4'!G58*Ջերմարարություն!D$17</f>
        <v>0</v>
      </c>
      <c r="M10" s="558">
        <f>'Մուտք 4'!H58*Ջերմարարություն!$D$20</f>
        <v>0</v>
      </c>
      <c r="N10" s="559">
        <f t="shared" si="1"/>
        <v>8.2439999999999996E-3</v>
      </c>
      <c r="O10" s="558">
        <f>'Մուտք 3'!D210*Ջերմարարություն!$D$30</f>
        <v>0</v>
      </c>
      <c r="P10" s="558">
        <f>'Մուտք 3'!F210*Ջերմարարություն!$D$31</f>
        <v>0</v>
      </c>
      <c r="Q10" s="558">
        <f>'Մուտք 3'!G210*Ջերմարարություն!$D$31</f>
        <v>0</v>
      </c>
      <c r="R10" s="558">
        <f>'Մուտք 3'!H210*Ջերմարարություն!$D$31</f>
        <v>0</v>
      </c>
      <c r="S10" s="558">
        <f>'Մուտք 3'!J210*Ջերմարարություն!$D$32</f>
        <v>0</v>
      </c>
      <c r="T10" s="558">
        <f>'Մուտք 3'!K210*Ջերմարարություն!$D$32</f>
        <v>0</v>
      </c>
      <c r="U10" s="558">
        <f>'Մուտք 3'!L210*Ջերմարարություն!$D$32</f>
        <v>0</v>
      </c>
      <c r="V10" s="558">
        <f>'Մուտք 3'!M210*Ջերմարարություն!$D$32</f>
        <v>0</v>
      </c>
      <c r="W10" s="558">
        <f>'Մուտք 3'!N210*Ջերմարարություն!$D$35</f>
        <v>8.2439999999999996E-3</v>
      </c>
      <c r="X10" s="558">
        <f>'Մուտք 3'!P210*Ջերմարարություն!$D$32</f>
        <v>0</v>
      </c>
      <c r="Y10" s="558">
        <f>'Մուտք 3'!Q210*Ջերմարարություն!$D$32</f>
        <v>0</v>
      </c>
      <c r="Z10" s="558">
        <f>'Մուտք 3'!R210*Ջերմարարություն!$D$32</f>
        <v>0</v>
      </c>
      <c r="AA10" s="560">
        <f>'Մուտք 2'!F80*Ջերմարարություն!$D$9</f>
        <v>665.07648559222628</v>
      </c>
      <c r="AB10" s="561">
        <f>SUM(AC10:AJ10)</f>
        <v>0.37884000000000001</v>
      </c>
      <c r="AC10" s="558">
        <f>'Մուտք 6'!D31*Ջերմարարություն!$D$4</f>
        <v>0</v>
      </c>
      <c r="AD10" s="558">
        <f>'Մուտք 6'!E31*Ջերմարարություն!$D$4</f>
        <v>0</v>
      </c>
      <c r="AE10" s="558">
        <f>'Մուտք 6'!G31*Ջերմարարություն!$D$4</f>
        <v>0</v>
      </c>
      <c r="AF10" s="558">
        <f>+'Մուտք 6'!H31</f>
        <v>0</v>
      </c>
      <c r="AG10" s="558">
        <f>'Մուտք 5'!D76*Ջերմարարություն!$D$23</f>
        <v>0</v>
      </c>
      <c r="AH10" s="558">
        <f>'Մուտք 5'!E76*Ջերմարարություն!$D$24+'Մուտք 5'!F76*Ջերմարարություն!$D$25</f>
        <v>0.37884000000000001</v>
      </c>
      <c r="AI10" s="558">
        <f>'Մուտք 5'!H76*Ջերմարարություն!$D$26+'Մուտք 5'!G76*Ջերմարարություն!$D$27</f>
        <v>0</v>
      </c>
      <c r="AJ10" s="558">
        <f>'Մուտք 6'!F31*Ջերմարարություն!$D$4</f>
        <v>0</v>
      </c>
      <c r="AK10" s="559"/>
      <c r="AL10" s="706"/>
      <c r="AM10" s="656">
        <f>'Մուտք 1'!F145*Ջերմարարություն!$D$4</f>
        <v>4423.5792000000001</v>
      </c>
    </row>
    <row r="11" spans="2:41" ht="14.25" outlineLevel="1" thickBot="1">
      <c r="B11" s="552">
        <v>1.5</v>
      </c>
      <c r="C11" s="704" t="s">
        <v>481</v>
      </c>
      <c r="D11" s="554" t="s">
        <v>482</v>
      </c>
      <c r="E11" s="555" t="s">
        <v>185</v>
      </c>
      <c r="F11" s="705">
        <f t="shared" si="2"/>
        <v>690.30683775281909</v>
      </c>
      <c r="G11" s="561">
        <f t="shared" si="0"/>
        <v>0</v>
      </c>
      <c r="H11" s="558">
        <f>'Մուտք 4'!I59*Ջերմարարություն!$D$21</f>
        <v>0</v>
      </c>
      <c r="I11" s="558">
        <f>'Մուտք 4'!E59*Ջերմարարություն!$D$15</f>
        <v>0</v>
      </c>
      <c r="J11" s="558">
        <f>'Մուտք 4'!D59*Ջերմարարություն!$D$13</f>
        <v>0</v>
      </c>
      <c r="K11" s="558">
        <f>'Մուտք 4'!F59*Ջերմարարություն!$D$16</f>
        <v>0</v>
      </c>
      <c r="L11" s="558">
        <f>'Մուտք 4'!G59*Ջերմարարություն!D$17</f>
        <v>0</v>
      </c>
      <c r="M11" s="558">
        <f>'Մուտք 4'!H59*Ջերմարարություն!$D$20</f>
        <v>0</v>
      </c>
      <c r="N11" s="559">
        <f t="shared" si="1"/>
        <v>624.49883219999992</v>
      </c>
      <c r="O11" s="558">
        <f>'Մուտք 3'!D211*Ջերմարարություն!$D$30</f>
        <v>0</v>
      </c>
      <c r="P11" s="558">
        <f>'Մուտք 3'!F211*Ջերմարարություն!$D$31</f>
        <v>0</v>
      </c>
      <c r="Q11" s="558">
        <f>'Մուտք 3'!G211*Ջերմարարություն!$D$31</f>
        <v>0</v>
      </c>
      <c r="R11" s="558">
        <f>'Մուտք 3'!H211*Ջերմարարություն!$D$31</f>
        <v>0</v>
      </c>
      <c r="S11" s="558">
        <f>'Մուտք 3'!J211*Ջերմարարություն!$D$32</f>
        <v>0</v>
      </c>
      <c r="T11" s="558">
        <f>'Մուտք 3'!K211*Ջերմարարություն!$D$32</f>
        <v>0</v>
      </c>
      <c r="U11" s="558">
        <f>'Մուտք 3'!L211*Ջերմարարություն!$D$32</f>
        <v>0</v>
      </c>
      <c r="V11" s="558">
        <f>'Մուտք 3'!M211*Ջերմարարություն!$D$32</f>
        <v>0</v>
      </c>
      <c r="W11" s="558">
        <f>'Մուտք 3'!N211*Ջերմարարություն!$D$35</f>
        <v>0</v>
      </c>
      <c r="X11" s="558">
        <f>'Մուտք 3'!P211*Ջերմարարություն!$D$32</f>
        <v>0</v>
      </c>
      <c r="Y11" s="558">
        <f>'Մուտք 3'!Q211*Ջերմարարություն!$D$32</f>
        <v>624.49883219999992</v>
      </c>
      <c r="Z11" s="558">
        <f>'Մուտք 3'!R211*Ջերմարարություն!$D$32</f>
        <v>0</v>
      </c>
      <c r="AA11" s="560">
        <f>'Մուտք 2'!F81*Ջերմարարություն!$D$9</f>
        <v>65.808005552819168</v>
      </c>
      <c r="AB11" s="561">
        <f>SUM(AC11:AJ11)</f>
        <v>0</v>
      </c>
      <c r="AC11" s="558">
        <f>'Մուտք 6'!D32*Ջերմարարություն!$D$4</f>
        <v>0</v>
      </c>
      <c r="AD11" s="558">
        <f>'Մուտք 6'!E32*Ջերմարարություն!$D$4</f>
        <v>0</v>
      </c>
      <c r="AE11" s="558">
        <f>'Մուտք 6'!G32*Ջերմարարություն!$D$4</f>
        <v>0</v>
      </c>
      <c r="AF11" s="558">
        <f>+'Մուտք 6'!H32</f>
        <v>0</v>
      </c>
      <c r="AG11" s="558">
        <f>'Մուտք 5'!D77*Ջերմարարություն!$D$23</f>
        <v>0</v>
      </c>
      <c r="AH11" s="558">
        <f>'Մուտք 5'!E77*Ջերմարարություն!$D$24+'Մուտք 5'!F77*Ջերմարարություն!$D$25</f>
        <v>0</v>
      </c>
      <c r="AI11" s="558">
        <f>'Մուտք 5'!H77*Ջերմարարություն!$D$26+'Մուտք 5'!G77*Ջերմարարություն!$D$27</f>
        <v>0</v>
      </c>
      <c r="AJ11" s="558">
        <f>'Մուտք 6'!F32*Ջերմարարություն!$D$4</f>
        <v>0</v>
      </c>
      <c r="AK11" s="559"/>
      <c r="AL11" s="706"/>
      <c r="AM11" s="656">
        <f>'Մուտք 1'!F146*Ջերմարարություն!$D$4</f>
        <v>0</v>
      </c>
    </row>
    <row r="12" spans="2:41" ht="29.25" thickBot="1">
      <c r="B12" s="590">
        <v>1</v>
      </c>
      <c r="C12" s="707" t="s">
        <v>673</v>
      </c>
      <c r="D12" s="708" t="s">
        <v>674</v>
      </c>
      <c r="E12" s="709" t="s">
        <v>675</v>
      </c>
      <c r="F12" s="888">
        <f>G12+N12+AA12+AB12+AK12+AL12+AM12</f>
        <v>130536.09843596059</v>
      </c>
      <c r="G12" s="711">
        <f>G7+G8-G10+G11-G9</f>
        <v>53.378193999999993</v>
      </c>
      <c r="H12" s="711">
        <f t="shared" ref="H12:AM12" si="3">H7+H8-H10+H11-H9</f>
        <v>0.46799999999999997</v>
      </c>
      <c r="I12" s="711">
        <f t="shared" si="3"/>
        <v>28.270499999999998</v>
      </c>
      <c r="J12" s="711">
        <f t="shared" si="3"/>
        <v>23.669549999999997</v>
      </c>
      <c r="K12" s="711">
        <f t="shared" si="3"/>
        <v>0.97014400000000123</v>
      </c>
      <c r="L12" s="711">
        <f t="shared" si="3"/>
        <v>0</v>
      </c>
      <c r="M12" s="711">
        <f t="shared" si="3"/>
        <v>0</v>
      </c>
      <c r="N12" s="711">
        <f t="shared" si="3"/>
        <v>12609.520964400001</v>
      </c>
      <c r="O12" s="711">
        <f t="shared" si="3"/>
        <v>47.384599999999992</v>
      </c>
      <c r="P12" s="711">
        <f t="shared" si="3"/>
        <v>6142.284090000001</v>
      </c>
      <c r="Q12" s="711">
        <f t="shared" si="3"/>
        <v>0</v>
      </c>
      <c r="R12" s="711">
        <f t="shared" si="3"/>
        <v>3.6708000000000003</v>
      </c>
      <c r="S12" s="711">
        <f t="shared" si="3"/>
        <v>0</v>
      </c>
      <c r="T12" s="711">
        <f t="shared" si="3"/>
        <v>317.21663999999998</v>
      </c>
      <c r="U12" s="711">
        <f t="shared" si="3"/>
        <v>5078.4737999999998</v>
      </c>
      <c r="V12" s="711">
        <f t="shared" si="3"/>
        <v>12.089880000000001</v>
      </c>
      <c r="W12" s="711">
        <f t="shared" si="3"/>
        <v>260.311756</v>
      </c>
      <c r="X12" s="711">
        <f t="shared" si="3"/>
        <v>4.6860000000000006E-2</v>
      </c>
      <c r="Y12" s="711">
        <f t="shared" si="3"/>
        <v>625.42695839999988</v>
      </c>
      <c r="Z12" s="711">
        <f t="shared" si="3"/>
        <v>122.61558000000001</v>
      </c>
      <c r="AA12" s="711">
        <f t="shared" si="3"/>
        <v>76745.919519960604</v>
      </c>
      <c r="AB12" s="711">
        <f t="shared" si="3"/>
        <v>14676.408077599999</v>
      </c>
      <c r="AC12" s="711">
        <f t="shared" si="3"/>
        <v>8465.0400000000009</v>
      </c>
      <c r="AD12" s="711">
        <f t="shared" si="3"/>
        <v>6.48</v>
      </c>
      <c r="AE12" s="711">
        <f t="shared" si="3"/>
        <v>3.456</v>
      </c>
      <c r="AF12" s="711">
        <f t="shared" si="3"/>
        <v>92.88000000000001</v>
      </c>
      <c r="AG12" s="711">
        <f t="shared" si="3"/>
        <v>3535.7777499999997</v>
      </c>
      <c r="AH12" s="711">
        <f t="shared" si="3"/>
        <v>252.80278000000004</v>
      </c>
      <c r="AI12" s="711">
        <f t="shared" si="3"/>
        <v>2319.9715475999997</v>
      </c>
      <c r="AJ12" s="711">
        <f t="shared" si="3"/>
        <v>0</v>
      </c>
      <c r="AK12" s="711">
        <f t="shared" si="3"/>
        <v>29884.19528</v>
      </c>
      <c r="AL12" s="711">
        <f t="shared" si="3"/>
        <v>0</v>
      </c>
      <c r="AM12" s="889">
        <f t="shared" si="3"/>
        <v>-3433.3236000000002</v>
      </c>
    </row>
    <row r="13" spans="2:41" s="105" customFormat="1" ht="15" thickBot="1">
      <c r="B13" s="714">
        <v>2</v>
      </c>
      <c r="C13" s="715" t="s">
        <v>676</v>
      </c>
      <c r="D13" s="716" t="s">
        <v>677</v>
      </c>
      <c r="E13" s="717" t="s">
        <v>678</v>
      </c>
      <c r="F13" s="718">
        <f t="shared" ref="F13:F34" si="4">G13+AK13+AA13+N13+AB13+AL13+AM13</f>
        <v>0</v>
      </c>
      <c r="G13" s="719">
        <v>0</v>
      </c>
      <c r="H13" s="719"/>
      <c r="I13" s="719"/>
      <c r="J13" s="719"/>
      <c r="K13" s="719"/>
      <c r="L13" s="719"/>
      <c r="M13" s="719"/>
      <c r="N13" s="719">
        <v>0</v>
      </c>
      <c r="O13" s="719">
        <v>0</v>
      </c>
      <c r="P13" s="719">
        <v>0</v>
      </c>
      <c r="Q13" s="719">
        <v>0</v>
      </c>
      <c r="R13" s="719">
        <v>0</v>
      </c>
      <c r="S13" s="719">
        <v>0</v>
      </c>
      <c r="T13" s="719">
        <v>0</v>
      </c>
      <c r="U13" s="719">
        <v>0</v>
      </c>
      <c r="V13" s="719">
        <v>0</v>
      </c>
      <c r="W13" s="719">
        <v>0</v>
      </c>
      <c r="X13" s="719">
        <v>0</v>
      </c>
      <c r="Y13" s="719">
        <v>0</v>
      </c>
      <c r="Z13" s="719"/>
      <c r="AA13" s="719">
        <v>0</v>
      </c>
      <c r="AB13" s="719">
        <v>0</v>
      </c>
      <c r="AC13" s="719">
        <v>0</v>
      </c>
      <c r="AD13" s="719">
        <v>0</v>
      </c>
      <c r="AE13" s="719">
        <v>0</v>
      </c>
      <c r="AF13" s="719">
        <v>0</v>
      </c>
      <c r="AG13" s="719">
        <v>0</v>
      </c>
      <c r="AH13" s="719"/>
      <c r="AI13" s="719">
        <v>0</v>
      </c>
      <c r="AJ13" s="719">
        <v>0</v>
      </c>
      <c r="AK13" s="719">
        <v>0</v>
      </c>
      <c r="AL13" s="720">
        <v>0</v>
      </c>
      <c r="AM13" s="721">
        <v>0</v>
      </c>
    </row>
    <row r="14" spans="2:41" s="105" customFormat="1" ht="15" thickBot="1">
      <c r="B14" s="590">
        <v>3</v>
      </c>
      <c r="C14" s="722" t="s">
        <v>571</v>
      </c>
      <c r="D14" s="723" t="s">
        <v>572</v>
      </c>
      <c r="E14" s="709" t="s">
        <v>42</v>
      </c>
      <c r="F14" s="710">
        <f t="shared" si="4"/>
        <v>0</v>
      </c>
      <c r="G14" s="711">
        <f>G12+G13-(G33+G32+G25+G15)</f>
        <v>0</v>
      </c>
      <c r="H14" s="711">
        <f t="shared" ref="H14:AK14" si="5">H12+H13-(H33+H32+H25+H15)</f>
        <v>0</v>
      </c>
      <c r="I14" s="711">
        <f t="shared" si="5"/>
        <v>0</v>
      </c>
      <c r="J14" s="711">
        <f t="shared" si="5"/>
        <v>0</v>
      </c>
      <c r="K14" s="711">
        <f t="shared" si="5"/>
        <v>0</v>
      </c>
      <c r="L14" s="711">
        <f t="shared" si="5"/>
        <v>0</v>
      </c>
      <c r="M14" s="711">
        <f t="shared" si="5"/>
        <v>0</v>
      </c>
      <c r="N14" s="711">
        <f t="shared" si="5"/>
        <v>0</v>
      </c>
      <c r="O14" s="711">
        <f t="shared" si="5"/>
        <v>0</v>
      </c>
      <c r="P14" s="711">
        <f t="shared" si="5"/>
        <v>0</v>
      </c>
      <c r="Q14" s="711">
        <f t="shared" si="5"/>
        <v>0</v>
      </c>
      <c r="R14" s="711">
        <f t="shared" si="5"/>
        <v>0</v>
      </c>
      <c r="S14" s="711">
        <f t="shared" si="5"/>
        <v>0</v>
      </c>
      <c r="T14" s="711">
        <f t="shared" si="5"/>
        <v>0</v>
      </c>
      <c r="U14" s="711">
        <f t="shared" si="5"/>
        <v>0</v>
      </c>
      <c r="V14" s="711">
        <f t="shared" si="5"/>
        <v>0</v>
      </c>
      <c r="W14" s="711">
        <f t="shared" si="5"/>
        <v>0</v>
      </c>
      <c r="X14" s="711">
        <f t="shared" si="5"/>
        <v>0</v>
      </c>
      <c r="Y14" s="711">
        <f t="shared" si="5"/>
        <v>0</v>
      </c>
      <c r="Z14" s="711">
        <f t="shared" si="5"/>
        <v>0</v>
      </c>
      <c r="AA14" s="711">
        <f t="shared" si="5"/>
        <v>0</v>
      </c>
      <c r="AB14" s="711">
        <f t="shared" si="5"/>
        <v>0</v>
      </c>
      <c r="AC14" s="711">
        <f t="shared" si="5"/>
        <v>0</v>
      </c>
      <c r="AD14" s="711">
        <f t="shared" si="5"/>
        <v>0</v>
      </c>
      <c r="AE14" s="711">
        <f t="shared" si="5"/>
        <v>0</v>
      </c>
      <c r="AF14" s="711">
        <f t="shared" si="5"/>
        <v>0</v>
      </c>
      <c r="AG14" s="711">
        <f t="shared" si="5"/>
        <v>0</v>
      </c>
      <c r="AH14" s="711">
        <f t="shared" si="5"/>
        <v>0</v>
      </c>
      <c r="AI14" s="711">
        <f t="shared" si="5"/>
        <v>0</v>
      </c>
      <c r="AJ14" s="711">
        <f t="shared" si="5"/>
        <v>0</v>
      </c>
      <c r="AK14" s="711">
        <f t="shared" si="5"/>
        <v>0</v>
      </c>
      <c r="AL14" s="712">
        <f>AL12+AL13-(AL33+AL32+AL25+AL15)</f>
        <v>0</v>
      </c>
      <c r="AM14" s="713">
        <f>AM12+AM13-(AM33+AM32+AM25+AM15)</f>
        <v>0</v>
      </c>
      <c r="AN14" s="484"/>
    </row>
    <row r="15" spans="2:41" ht="15" thickBot="1">
      <c r="B15" s="714">
        <v>4</v>
      </c>
      <c r="C15" s="724" t="s">
        <v>679</v>
      </c>
      <c r="D15" s="725" t="s">
        <v>680</v>
      </c>
      <c r="E15" s="717" t="s">
        <v>681</v>
      </c>
      <c r="F15" s="726">
        <f t="shared" si="4"/>
        <v>32896.692421183121</v>
      </c>
      <c r="G15" s="727">
        <f>G16+G22+G23+G24</f>
        <v>0</v>
      </c>
      <c r="H15" s="727">
        <f>H16+H22+H23+H24</f>
        <v>0</v>
      </c>
      <c r="I15" s="727">
        <f t="shared" ref="I15:M15" si="6">I16+I22+I23+I24</f>
        <v>0</v>
      </c>
      <c r="J15" s="727">
        <f t="shared" si="6"/>
        <v>0</v>
      </c>
      <c r="K15" s="727">
        <f t="shared" si="6"/>
        <v>0</v>
      </c>
      <c r="L15" s="727">
        <f t="shared" si="6"/>
        <v>0</v>
      </c>
      <c r="M15" s="727">
        <f t="shared" si="6"/>
        <v>0</v>
      </c>
      <c r="N15" s="727">
        <f t="shared" ref="N15:AK15" si="7">+N16+N22+N23+N24</f>
        <v>0</v>
      </c>
      <c r="O15" s="727">
        <f t="shared" si="7"/>
        <v>0</v>
      </c>
      <c r="P15" s="727">
        <f t="shared" si="7"/>
        <v>0</v>
      </c>
      <c r="Q15" s="727">
        <f t="shared" si="7"/>
        <v>0</v>
      </c>
      <c r="R15" s="727">
        <f t="shared" si="7"/>
        <v>0</v>
      </c>
      <c r="S15" s="727">
        <f t="shared" si="7"/>
        <v>0</v>
      </c>
      <c r="T15" s="727">
        <f t="shared" si="7"/>
        <v>0</v>
      </c>
      <c r="U15" s="727">
        <f t="shared" si="7"/>
        <v>0</v>
      </c>
      <c r="V15" s="727">
        <f t="shared" si="7"/>
        <v>0</v>
      </c>
      <c r="W15" s="727">
        <f t="shared" si="7"/>
        <v>0</v>
      </c>
      <c r="X15" s="727">
        <f t="shared" si="7"/>
        <v>0</v>
      </c>
      <c r="Y15" s="727">
        <f>+Y16+Y22+Y23+Y24</f>
        <v>0</v>
      </c>
      <c r="Z15" s="727">
        <f>+Z16+Z22+Z23+Z24</f>
        <v>0</v>
      </c>
      <c r="AA15" s="727">
        <f>+AA16+AA22+AA23+AA24</f>
        <v>20909.697141183118</v>
      </c>
      <c r="AB15" s="727">
        <f t="shared" si="7"/>
        <v>8474.9760000000006</v>
      </c>
      <c r="AC15" s="727">
        <f t="shared" si="7"/>
        <v>8465.0400000000009</v>
      </c>
      <c r="AD15" s="727">
        <f t="shared" si="7"/>
        <v>6.48</v>
      </c>
      <c r="AE15" s="727">
        <f t="shared" si="7"/>
        <v>3.456</v>
      </c>
      <c r="AF15" s="727"/>
      <c r="AG15" s="727">
        <f t="shared" si="7"/>
        <v>0</v>
      </c>
      <c r="AH15" s="727">
        <f t="shared" si="7"/>
        <v>0</v>
      </c>
      <c r="AI15" s="727">
        <f t="shared" si="7"/>
        <v>0</v>
      </c>
      <c r="AJ15" s="727">
        <f t="shared" si="7"/>
        <v>0</v>
      </c>
      <c r="AK15" s="727">
        <f t="shared" si="7"/>
        <v>29884.19528</v>
      </c>
      <c r="AL15" s="728">
        <f>+AL16+AL22+AL23+AL24</f>
        <v>-34</v>
      </c>
      <c r="AM15" s="729">
        <f>+AM16+AM22+AM23+AM24</f>
        <v>-26338.176000000003</v>
      </c>
      <c r="AN15" s="206"/>
    </row>
    <row r="16" spans="2:41" ht="13.5" outlineLevel="1">
      <c r="B16" s="730">
        <v>4.0999999999999996</v>
      </c>
      <c r="C16" s="731" t="s">
        <v>682</v>
      </c>
      <c r="D16" s="732" t="s">
        <v>683</v>
      </c>
      <c r="E16" s="733" t="s">
        <v>684</v>
      </c>
      <c r="F16" s="734">
        <f t="shared" si="4"/>
        <v>21314.395280000001</v>
      </c>
      <c r="G16" s="735">
        <f>G17+G18+G19+G20+G21</f>
        <v>0</v>
      </c>
      <c r="H16" s="736">
        <f>H17+H18+H19+H20+H21</f>
        <v>0</v>
      </c>
      <c r="I16" s="736">
        <f t="shared" ref="I16:M16" si="8">I17+I18+I19+I20+I21</f>
        <v>0</v>
      </c>
      <c r="J16" s="736">
        <f t="shared" si="8"/>
        <v>0</v>
      </c>
      <c r="K16" s="736">
        <f t="shared" si="8"/>
        <v>0</v>
      </c>
      <c r="L16" s="736">
        <f t="shared" si="8"/>
        <v>0</v>
      </c>
      <c r="M16" s="736">
        <f t="shared" si="8"/>
        <v>0</v>
      </c>
      <c r="N16" s="737">
        <f>N17+N18+N19+N20+N21</f>
        <v>0</v>
      </c>
      <c r="O16" s="736">
        <f>'Մուտք 3'!D216*Ջերմարարություն!$D$30</f>
        <v>0</v>
      </c>
      <c r="P16" s="736">
        <f>'Մուտք 3'!F216*Ջերմարարություն!$D$31</f>
        <v>0</v>
      </c>
      <c r="Q16" s="736">
        <f>'Մուտք 3'!G216*Ջերմարարություն!$D$31</f>
        <v>0</v>
      </c>
      <c r="R16" s="736">
        <f>'Մուտք 3'!H216*Ջերմարարություն!$D$31</f>
        <v>0</v>
      </c>
      <c r="S16" s="736">
        <f>'Մուտք 3'!J216*Ջերմարարություն!$D$32</f>
        <v>0</v>
      </c>
      <c r="T16" s="736">
        <f>'Մուտք 3'!K216*Ջերմարարություն!$D$32</f>
        <v>0</v>
      </c>
      <c r="U16" s="736">
        <f>'Մուտք 3'!L216*Ջերմարարություն!$D$32</f>
        <v>0</v>
      </c>
      <c r="V16" s="736">
        <f>'Մուտք 3'!M216*Ջերմարարություն!$D$32</f>
        <v>0</v>
      </c>
      <c r="W16" s="736">
        <f>'Մուտք 3'!N216*Ջերմարարություն!$D$35</f>
        <v>0</v>
      </c>
      <c r="X16" s="736">
        <f>'Մուտք 3'!P216*Ջերմարարություն!$D$32</f>
        <v>0</v>
      </c>
      <c r="Y16" s="736">
        <f>'Մուտք 3'!Q216*Ջերմարարություն!$D$32</f>
        <v>0</v>
      </c>
      <c r="Z16" s="736">
        <f>'Մուտք 3'!R216*Ջերմարարություն!$D$32</f>
        <v>0</v>
      </c>
      <c r="AA16" s="738">
        <f>AA17+AA18+AA19+AA20+AA21</f>
        <v>0</v>
      </c>
      <c r="AB16" s="735">
        <f>AB17+AB18+AB19+AB20+AB21</f>
        <v>8474.9760000000006</v>
      </c>
      <c r="AC16" s="736">
        <f>AC17+AC18+AC19+AC20+AC21</f>
        <v>8465.0400000000009</v>
      </c>
      <c r="AD16" s="736">
        <f t="shared" ref="AD16:AJ16" si="9">AD17+AD18+AD19+AD20+AD21</f>
        <v>6.48</v>
      </c>
      <c r="AE16" s="736">
        <f t="shared" si="9"/>
        <v>3.456</v>
      </c>
      <c r="AF16" s="736">
        <f t="shared" ref="AF16" si="10">AF17+AF18+AF19+AF20+AF21</f>
        <v>0</v>
      </c>
      <c r="AG16" s="736">
        <f t="shared" si="9"/>
        <v>0</v>
      </c>
      <c r="AH16" s="736"/>
      <c r="AI16" s="736">
        <f t="shared" si="9"/>
        <v>0</v>
      </c>
      <c r="AJ16" s="736">
        <f t="shared" si="9"/>
        <v>0</v>
      </c>
      <c r="AK16" s="737">
        <f>AK17+AK18+AK19+AK20+AK21</f>
        <v>29884.19528</v>
      </c>
      <c r="AL16" s="739">
        <f>AL17+AL18+AL19+AL20+AL21</f>
        <v>0</v>
      </c>
      <c r="AM16" s="740">
        <f>AM17+AM18+AM19+AM20+AM21</f>
        <v>-17044.776000000002</v>
      </c>
      <c r="AN16" s="206"/>
    </row>
    <row r="17" spans="2:40" s="485" customFormat="1" ht="25.5" outlineLevel="1">
      <c r="B17" s="623" t="s">
        <v>685</v>
      </c>
      <c r="C17" s="741" t="s">
        <v>489</v>
      </c>
      <c r="D17" s="742" t="s">
        <v>490</v>
      </c>
      <c r="E17" s="743" t="s">
        <v>188</v>
      </c>
      <c r="F17" s="744">
        <f t="shared" si="4"/>
        <v>21314.395279999997</v>
      </c>
      <c r="G17" s="632">
        <f>'Մուտք 4'!D67*Ջերմարարություն!$D$13+'Մուտք 4'!E67*Ջերմարարություն!$D$15+'Մուտք 4'!F67*Ջերմարարություն!$D$16</f>
        <v>0</v>
      </c>
      <c r="H17" s="629">
        <f>'ԷնՀ (ՏՋ)'!H14+'ԷնՀ (ՏՋ)'!H19</f>
        <v>0</v>
      </c>
      <c r="I17" s="629">
        <f>'ԷնՀ (ՏՋ)'!I14+'ԷնՀ (ՏՋ)'!I19</f>
        <v>0</v>
      </c>
      <c r="J17" s="629">
        <f>'ԷնՀ (ՏՋ)'!J14+'ԷնՀ (ՏՋ)'!J19</f>
        <v>0</v>
      </c>
      <c r="K17" s="629">
        <f>'ԷնՀ (ՏՋ)'!K14+'ԷնՀ (ՏՋ)'!K19</f>
        <v>0</v>
      </c>
      <c r="L17" s="629">
        <f>'ԷնՀ (ՏՋ)'!L14+'ԷնՀ (ՏՋ)'!L19</f>
        <v>0</v>
      </c>
      <c r="M17" s="629">
        <f>'ԷնՀ (ՏՋ)'!M14+'ԷնՀ (ՏՋ)'!M19</f>
        <v>0</v>
      </c>
      <c r="N17" s="630">
        <f>SUM(O17:Z17)</f>
        <v>0</v>
      </c>
      <c r="O17" s="745">
        <f>'ԷնՀ (ՏՋ)'!O14+'ԷնՀ (ՏՋ)'!O19</f>
        <v>0</v>
      </c>
      <c r="P17" s="745">
        <f>'ԷնՀ (ՏՋ)'!P14+'ԷնՀ (ՏՋ)'!P19</f>
        <v>0</v>
      </c>
      <c r="Q17" s="745">
        <f>'ԷնՀ (ՏՋ)'!Q14+'ԷնՀ (ՏՋ)'!Q19</f>
        <v>0</v>
      </c>
      <c r="R17" s="745">
        <f>'ԷնՀ (ՏՋ)'!R14+'ԷնՀ (ՏՋ)'!R19</f>
        <v>0</v>
      </c>
      <c r="S17" s="745">
        <f>'ԷնՀ (ՏՋ)'!S14+'ԷնՀ (ՏՋ)'!S19</f>
        <v>0</v>
      </c>
      <c r="T17" s="745">
        <f>'ԷնՀ (ՏՋ)'!T14+'ԷնՀ (ՏՋ)'!T19</f>
        <v>0</v>
      </c>
      <c r="U17" s="745">
        <f>'ԷնՀ (ՏՋ)'!U14+'ԷնՀ (ՏՋ)'!U19</f>
        <v>0</v>
      </c>
      <c r="V17" s="745">
        <f>'ԷնՀ (ՏՋ)'!V14+'ԷնՀ (ՏՋ)'!V19</f>
        <v>0</v>
      </c>
      <c r="W17" s="745">
        <f>'ԷնՀ (ՏՋ)'!W14+'ԷնՀ (ՏՋ)'!W19</f>
        <v>0</v>
      </c>
      <c r="X17" s="745">
        <f>'ԷնՀ (ՏՋ)'!X14+'ԷնՀ (ՏՋ)'!X19</f>
        <v>0</v>
      </c>
      <c r="Y17" s="745">
        <f>'ԷնՀ (ՏՋ)'!Y14+'ԷնՀ (ՏՋ)'!Y19</f>
        <v>0</v>
      </c>
      <c r="Z17" s="745">
        <f>'ԷնՀ (ՏՋ)'!Z14+'ԷնՀ (ՏՋ)'!Z19</f>
        <v>0</v>
      </c>
      <c r="AA17" s="560">
        <f>'ԷնՀ (ՏՋ)'!AA14+'ԷնՀ (ՏՋ)'!AA19</f>
        <v>0</v>
      </c>
      <c r="AB17" s="632">
        <f>SUM(AC17:AJ17)</f>
        <v>0</v>
      </c>
      <c r="AC17" s="629">
        <f>'ԷնՀ (ՏՋ)'!AC14+'ԷնՀ (ՏՋ)'!AC19</f>
        <v>0</v>
      </c>
      <c r="AD17" s="629">
        <f>'ԷնՀ (ՏՋ)'!AD14+'ԷնՀ (ՏՋ)'!AD19</f>
        <v>0</v>
      </c>
      <c r="AE17" s="629">
        <f>'ԷնՀ (ՏՋ)'!AE14+'ԷնՀ (ՏՋ)'!AE19</f>
        <v>0</v>
      </c>
      <c r="AF17" s="629">
        <f>'ԷնՀ (ՏՋ)'!AF14+'ԷնՀ (ՏՋ)'!AF19</f>
        <v>0</v>
      </c>
      <c r="AG17" s="629">
        <f>'ԷնՀ (ՏՋ)'!AG14+'ԷնՀ (ՏՋ)'!AG19</f>
        <v>0</v>
      </c>
      <c r="AH17" s="629">
        <f>'ԷնՀ (ՏՋ)'!AH14+'ԷնՀ (ՏՋ)'!AH19</f>
        <v>0</v>
      </c>
      <c r="AI17" s="629">
        <f>'ԷնՀ (ՏՋ)'!AI14+'ԷնՀ (ՏՋ)'!AI19</f>
        <v>0</v>
      </c>
      <c r="AJ17" s="629">
        <f>'ԷնՀ (ՏՋ)'!AJ14+'ԷնՀ (ՏՋ)'!AJ19</f>
        <v>0</v>
      </c>
      <c r="AK17" s="630">
        <f>'ԷնՀ (ՏՋ)'!AK14+'ԷնՀ (ՏՋ)'!AK19</f>
        <v>29884.19528</v>
      </c>
      <c r="AL17" s="746">
        <f>-1*('ԷնՀ (ՏՋ)'!AL14+'ԷնՀ (ՏՋ)'!AL19)</f>
        <v>0</v>
      </c>
      <c r="AM17" s="747">
        <f>-1*('ԷնՀ (ՏՋ)'!AM14+'ԷնՀ (ՏՋ)'!AM19)</f>
        <v>-8569.8000000000011</v>
      </c>
    </row>
    <row r="18" spans="2:40" s="485" customFormat="1" ht="25.5" outlineLevel="1">
      <c r="B18" s="623" t="s">
        <v>686</v>
      </c>
      <c r="C18" s="741" t="s">
        <v>502</v>
      </c>
      <c r="D18" s="742" t="s">
        <v>503</v>
      </c>
      <c r="E18" s="743" t="s">
        <v>190</v>
      </c>
      <c r="F18" s="744">
        <f t="shared" si="4"/>
        <v>0</v>
      </c>
      <c r="G18" s="632">
        <f>'Մուտք 4'!D72*Ջերմարարություն!$D$13+'Մուտք 4'!E72*Ջերմարարություն!$D$15+'Մուտք 4'!F72*Ջերմարարություն!$D$16</f>
        <v>0</v>
      </c>
      <c r="H18" s="629">
        <f>'ԷնՀ (ՏՋ)'!H24</f>
        <v>0</v>
      </c>
      <c r="I18" s="629">
        <f>'ԷնՀ (ՏՋ)'!I24</f>
        <v>0</v>
      </c>
      <c r="J18" s="629">
        <f>'ԷնՀ (ՏՋ)'!J24</f>
        <v>0</v>
      </c>
      <c r="K18" s="629">
        <f>'ԷնՀ (ՏՋ)'!K24</f>
        <v>0</v>
      </c>
      <c r="L18" s="629">
        <f>'ԷնՀ (ՏՋ)'!L24</f>
        <v>0</v>
      </c>
      <c r="M18" s="629">
        <f>'ԷնՀ (ՏՋ)'!M24</f>
        <v>0</v>
      </c>
      <c r="N18" s="630">
        <f t="shared" ref="N18:N21" si="11">SUM(O18:Z18)</f>
        <v>0</v>
      </c>
      <c r="O18" s="745">
        <f>'ԷնՀ (ՏՋ)'!O24</f>
        <v>0</v>
      </c>
      <c r="P18" s="745">
        <f>'ԷնՀ (ՏՋ)'!P24</f>
        <v>0</v>
      </c>
      <c r="Q18" s="745">
        <f>'ԷնՀ (ՏՋ)'!Q24</f>
        <v>0</v>
      </c>
      <c r="R18" s="745">
        <f>'ԷնՀ (ՏՋ)'!R24</f>
        <v>0</v>
      </c>
      <c r="S18" s="745">
        <f>'ԷնՀ (ՏՋ)'!S24</f>
        <v>0</v>
      </c>
      <c r="T18" s="745">
        <f>'ԷնՀ (ՏՋ)'!T24</f>
        <v>0</v>
      </c>
      <c r="U18" s="745">
        <f>'ԷնՀ (ՏՋ)'!U24</f>
        <v>0</v>
      </c>
      <c r="V18" s="745">
        <f>'ԷնՀ (ՏՋ)'!V24</f>
        <v>0</v>
      </c>
      <c r="W18" s="745">
        <f>'ԷնՀ (ՏՋ)'!W24</f>
        <v>0</v>
      </c>
      <c r="X18" s="745">
        <f>'ԷնՀ (ՏՋ)'!X24</f>
        <v>0</v>
      </c>
      <c r="Y18" s="745">
        <f>'ԷնՀ (ՏՋ)'!Y24</f>
        <v>0</v>
      </c>
      <c r="Z18" s="745">
        <f>'ԷնՀ (ՏՋ)'!Z24</f>
        <v>0</v>
      </c>
      <c r="AA18" s="748">
        <f>'ԷնՀ (ՏՋ)'!AA24</f>
        <v>0</v>
      </c>
      <c r="AB18" s="632">
        <f t="shared" ref="AB18:AB24" si="12">SUM(AC18:AJ18)</f>
        <v>5017.68</v>
      </c>
      <c r="AC18" s="629">
        <f>-1*'ԷնՀ (ՏՋ)'!AC24</f>
        <v>5017.68</v>
      </c>
      <c r="AD18" s="629">
        <f>-1*'ԷնՀ (ՏՋ)'!AD24</f>
        <v>0</v>
      </c>
      <c r="AE18" s="629">
        <f>-1*'ԷնՀ (ՏՋ)'!AE24</f>
        <v>0</v>
      </c>
      <c r="AF18" s="629">
        <f>-1*'ԷնՀ (ՏՋ)'!AF24</f>
        <v>0</v>
      </c>
      <c r="AG18" s="629">
        <f>-1*'ԷնՀ (ՏՋ)'!AG24</f>
        <v>0</v>
      </c>
      <c r="AH18" s="629">
        <f>-1*'ԷնՀ (ՏՋ)'!AH24</f>
        <v>0</v>
      </c>
      <c r="AI18" s="629">
        <f>-1*'ԷնՀ (ՏՋ)'!AI24</f>
        <v>0</v>
      </c>
      <c r="AJ18" s="629">
        <f>-1*'ԷնՀ (ՏՋ)'!AJ24</f>
        <v>0</v>
      </c>
      <c r="AK18" s="630">
        <f>'ԷնՀ (ՏՋ)'!AK24</f>
        <v>0</v>
      </c>
      <c r="AL18" s="746">
        <f>-1*('ԷնՀ (ՏՋ)'!AL24)</f>
        <v>0</v>
      </c>
      <c r="AM18" s="747">
        <f>-1*('ԷնՀ (ՏՋ)'!AM24)</f>
        <v>-5017.68</v>
      </c>
    </row>
    <row r="19" spans="2:40" s="107" customFormat="1" ht="25.5" outlineLevel="1">
      <c r="B19" s="623" t="s">
        <v>687</v>
      </c>
      <c r="C19" s="741" t="s">
        <v>504</v>
      </c>
      <c r="D19" s="742" t="s">
        <v>505</v>
      </c>
      <c r="E19" s="743" t="s">
        <v>191</v>
      </c>
      <c r="F19" s="744">
        <f t="shared" si="4"/>
        <v>0</v>
      </c>
      <c r="G19" s="632">
        <f>'Մուտք 4'!D73*Ջերմարարություն!$D$13+'Մուտք 4'!E73*Ջերմարարություն!$D$15+'Մուտք 4'!F73*Ջերմարարություն!$D$16</f>
        <v>0</v>
      </c>
      <c r="H19" s="629">
        <f>'ԷնՀ (ՏՋ)'!H25</f>
        <v>0</v>
      </c>
      <c r="I19" s="629">
        <f>'ԷնՀ (ՏՋ)'!I25</f>
        <v>0</v>
      </c>
      <c r="J19" s="629">
        <f>'ԷնՀ (ՏՋ)'!J25</f>
        <v>0</v>
      </c>
      <c r="K19" s="629">
        <f>'ԷնՀ (ՏՋ)'!K25</f>
        <v>0</v>
      </c>
      <c r="L19" s="629">
        <f>'ԷնՀ (ՏՋ)'!L25</f>
        <v>0</v>
      </c>
      <c r="M19" s="629">
        <f>'ԷնՀ (ՏՋ)'!M25</f>
        <v>0</v>
      </c>
      <c r="N19" s="630">
        <f t="shared" si="11"/>
        <v>0</v>
      </c>
      <c r="O19" s="745">
        <f>'ԷնՀ (ՏՋ)'!O25</f>
        <v>0</v>
      </c>
      <c r="P19" s="745">
        <f>'ԷնՀ (ՏՋ)'!P25</f>
        <v>0</v>
      </c>
      <c r="Q19" s="745">
        <f>'ԷնՀ (ՏՋ)'!Q25</f>
        <v>0</v>
      </c>
      <c r="R19" s="745">
        <f>'ԷնՀ (ՏՋ)'!R25</f>
        <v>0</v>
      </c>
      <c r="S19" s="745">
        <f>'ԷնՀ (ՏՋ)'!S25</f>
        <v>0</v>
      </c>
      <c r="T19" s="745">
        <f>'ԷնՀ (ՏՋ)'!T25</f>
        <v>0</v>
      </c>
      <c r="U19" s="745">
        <f>'ԷնՀ (ՏՋ)'!U25</f>
        <v>0</v>
      </c>
      <c r="V19" s="745">
        <f>'ԷնՀ (ՏՋ)'!V25</f>
        <v>0</v>
      </c>
      <c r="W19" s="745">
        <f>'ԷնՀ (ՏՋ)'!W25</f>
        <v>0</v>
      </c>
      <c r="X19" s="745">
        <f>'ԷնՀ (ՏՋ)'!X25</f>
        <v>0</v>
      </c>
      <c r="Y19" s="745">
        <f>'ԷնՀ (ՏՋ)'!Y25</f>
        <v>0</v>
      </c>
      <c r="Z19" s="745">
        <f>'ԷնՀ (ՏՋ)'!Z25</f>
        <v>0</v>
      </c>
      <c r="AA19" s="748">
        <f>'ԷնՀ (ՏՋ)'!AA25</f>
        <v>0</v>
      </c>
      <c r="AB19" s="632">
        <f t="shared" si="12"/>
        <v>3447.3600000000006</v>
      </c>
      <c r="AC19" s="629">
        <f>-1*'ԷնՀ (ՏՋ)'!AC25</f>
        <v>3447.3600000000006</v>
      </c>
      <c r="AD19" s="629">
        <f>-1*'ԷնՀ (ՏՋ)'!AD25</f>
        <v>0</v>
      </c>
      <c r="AE19" s="629">
        <f>-1*'ԷնՀ (ՏՋ)'!AE25</f>
        <v>0</v>
      </c>
      <c r="AF19" s="629">
        <f>-1*'ԷնՀ (ՏՋ)'!AF25</f>
        <v>0</v>
      </c>
      <c r="AG19" s="629">
        <f>-1*'ԷնՀ (ՏՋ)'!AG25</f>
        <v>0</v>
      </c>
      <c r="AH19" s="629">
        <f>-1*'ԷնՀ (ՏՋ)'!AH25</f>
        <v>0</v>
      </c>
      <c r="AI19" s="629">
        <f>-1*'ԷնՀ (ՏՋ)'!AI25</f>
        <v>0</v>
      </c>
      <c r="AJ19" s="629">
        <f>-1*'ԷնՀ (ՏՋ)'!AJ25</f>
        <v>0</v>
      </c>
      <c r="AK19" s="630">
        <f>'ԷնՀ (ՏՋ)'!AK25</f>
        <v>0</v>
      </c>
      <c r="AL19" s="746">
        <f>-1*('ԷնՀ (ՏՋ)'!AL25)</f>
        <v>0</v>
      </c>
      <c r="AM19" s="747">
        <f>-1*('ԷնՀ (ՏՋ)'!AM25)</f>
        <v>-3447.3600000000006</v>
      </c>
    </row>
    <row r="20" spans="2:40" s="107" customFormat="1" ht="25.5" outlineLevel="1">
      <c r="B20" s="623" t="s">
        <v>688</v>
      </c>
      <c r="C20" s="741" t="s">
        <v>506</v>
      </c>
      <c r="D20" s="742" t="s">
        <v>507</v>
      </c>
      <c r="E20" s="743" t="s">
        <v>192</v>
      </c>
      <c r="F20" s="744">
        <f t="shared" si="4"/>
        <v>0</v>
      </c>
      <c r="G20" s="632">
        <f>'Մուտք 4'!D74*Ջերմարարություն!$D$13+'Մուտք 4'!E74*Ջերմարարություն!$D$15+'Մուտք 4'!F74*Ջերմարարություն!$D$16</f>
        <v>0</v>
      </c>
      <c r="H20" s="629">
        <f>'ԷնՀ (ՏՋ)'!H26</f>
        <v>0</v>
      </c>
      <c r="I20" s="629">
        <f>'ԷնՀ (ՏՋ)'!I26</f>
        <v>0</v>
      </c>
      <c r="J20" s="629">
        <f>'ԷնՀ (ՏՋ)'!J26</f>
        <v>0</v>
      </c>
      <c r="K20" s="629">
        <f>'ԷնՀ (ՏՋ)'!K26</f>
        <v>0</v>
      </c>
      <c r="L20" s="629">
        <f>'ԷնՀ (ՏՋ)'!L26</f>
        <v>0</v>
      </c>
      <c r="M20" s="629">
        <f>'ԷնՀ (ՏՋ)'!M26</f>
        <v>0</v>
      </c>
      <c r="N20" s="630">
        <f t="shared" si="11"/>
        <v>0</v>
      </c>
      <c r="O20" s="745">
        <f>'ԷնՀ (ՏՋ)'!O26</f>
        <v>0</v>
      </c>
      <c r="P20" s="745">
        <f>'ԷնՀ (ՏՋ)'!P26</f>
        <v>0</v>
      </c>
      <c r="Q20" s="745">
        <f>'ԷնՀ (ՏՋ)'!Q26</f>
        <v>0</v>
      </c>
      <c r="R20" s="745">
        <f>'ԷնՀ (ՏՋ)'!R26</f>
        <v>0</v>
      </c>
      <c r="S20" s="745">
        <f>'ԷնՀ (ՏՋ)'!S26</f>
        <v>0</v>
      </c>
      <c r="T20" s="745">
        <f>'ԷնՀ (ՏՋ)'!T26</f>
        <v>0</v>
      </c>
      <c r="U20" s="745">
        <f>'ԷնՀ (ՏՋ)'!U26</f>
        <v>0</v>
      </c>
      <c r="V20" s="745">
        <f>'ԷնՀ (ՏՋ)'!V26</f>
        <v>0</v>
      </c>
      <c r="W20" s="745">
        <f>'ԷնՀ (ՏՋ)'!W26</f>
        <v>0</v>
      </c>
      <c r="X20" s="745">
        <f>'ԷնՀ (ՏՋ)'!X26</f>
        <v>0</v>
      </c>
      <c r="Y20" s="745">
        <f>'ԷնՀ (ՏՋ)'!Y26</f>
        <v>0</v>
      </c>
      <c r="Z20" s="745">
        <f>'ԷնՀ (ՏՋ)'!Z26</f>
        <v>0</v>
      </c>
      <c r="AA20" s="748">
        <f>'ԷնՀ (ՏՋ)'!AA26</f>
        <v>0</v>
      </c>
      <c r="AB20" s="632">
        <f t="shared" si="12"/>
        <v>6.48</v>
      </c>
      <c r="AC20" s="629">
        <f>-1*'ԷնՀ (ՏՋ)'!AC26</f>
        <v>0</v>
      </c>
      <c r="AD20" s="629">
        <f>-1*'ԷնՀ (ՏՋ)'!AD26</f>
        <v>6.48</v>
      </c>
      <c r="AE20" s="629">
        <f>-1*'ԷնՀ (ՏՋ)'!AE26</f>
        <v>0</v>
      </c>
      <c r="AF20" s="629">
        <f>-1*'ԷնՀ (ՏՋ)'!AF26</f>
        <v>0</v>
      </c>
      <c r="AG20" s="629">
        <f>-1*'ԷնՀ (ՏՋ)'!AG26</f>
        <v>0</v>
      </c>
      <c r="AH20" s="629">
        <f>-1*'ԷնՀ (ՏՋ)'!AH26</f>
        <v>0</v>
      </c>
      <c r="AI20" s="629">
        <f>-1*'ԷնՀ (ՏՋ)'!AI26</f>
        <v>0</v>
      </c>
      <c r="AJ20" s="629">
        <f>-1*'ԷնՀ (ՏՋ)'!AJ26</f>
        <v>0</v>
      </c>
      <c r="AK20" s="630">
        <f>'ԷնՀ (ՏՋ)'!AK26</f>
        <v>0</v>
      </c>
      <c r="AL20" s="746">
        <f>-1*('ԷնՀ (ՏՋ)'!AL26)</f>
        <v>0</v>
      </c>
      <c r="AM20" s="747">
        <f>-1*('ԷնՀ (ՏՋ)'!AM26)</f>
        <v>-6.48</v>
      </c>
    </row>
    <row r="21" spans="2:40" s="485" customFormat="1" ht="25.5" outlineLevel="1">
      <c r="B21" s="623" t="s">
        <v>689</v>
      </c>
      <c r="C21" s="741" t="s">
        <v>508</v>
      </c>
      <c r="D21" s="742" t="s">
        <v>509</v>
      </c>
      <c r="E21" s="743" t="s">
        <v>50</v>
      </c>
      <c r="F21" s="744">
        <f t="shared" si="4"/>
        <v>0</v>
      </c>
      <c r="G21" s="632">
        <f>'Մուտք 4'!D75*Ջերմարարություն!$D$13+'Մուտք 4'!E75*Ջերմարարություն!$D$15+'Մուտք 4'!F75*Ջերմարարություն!$D$16</f>
        <v>0</v>
      </c>
      <c r="H21" s="629">
        <f>'ԷնՀ (ՏՋ)'!H27</f>
        <v>0</v>
      </c>
      <c r="I21" s="629">
        <f>'ԷնՀ (ՏՋ)'!I27</f>
        <v>0</v>
      </c>
      <c r="J21" s="629">
        <f>'ԷնՀ (ՏՋ)'!J27</f>
        <v>0</v>
      </c>
      <c r="K21" s="629">
        <f>'ԷնՀ (ՏՋ)'!K27</f>
        <v>0</v>
      </c>
      <c r="L21" s="629">
        <f>'ԷնՀ (ՏՋ)'!L27</f>
        <v>0</v>
      </c>
      <c r="M21" s="629">
        <f>'ԷնՀ (ՏՋ)'!M27</f>
        <v>0</v>
      </c>
      <c r="N21" s="630">
        <f t="shared" si="11"/>
        <v>0</v>
      </c>
      <c r="O21" s="745">
        <f>'ԷնՀ (ՏՋ)'!O27</f>
        <v>0</v>
      </c>
      <c r="P21" s="745">
        <f>'ԷնՀ (ՏՋ)'!P27</f>
        <v>0</v>
      </c>
      <c r="Q21" s="745">
        <f>'ԷնՀ (ՏՋ)'!Q27</f>
        <v>0</v>
      </c>
      <c r="R21" s="745">
        <f>'ԷնՀ (ՏՋ)'!R27</f>
        <v>0</v>
      </c>
      <c r="S21" s="745">
        <f>'ԷնՀ (ՏՋ)'!S27</f>
        <v>0</v>
      </c>
      <c r="T21" s="745">
        <f>'ԷնՀ (ՏՋ)'!T27</f>
        <v>0</v>
      </c>
      <c r="U21" s="745">
        <f>'ԷնՀ (ՏՋ)'!U27</f>
        <v>0</v>
      </c>
      <c r="V21" s="745">
        <f>'ԷնՀ (ՏՋ)'!V27</f>
        <v>0</v>
      </c>
      <c r="W21" s="745">
        <f>'ԷնՀ (ՏՋ)'!W27</f>
        <v>0</v>
      </c>
      <c r="X21" s="745">
        <f>'ԷնՀ (ՏՋ)'!X27</f>
        <v>0</v>
      </c>
      <c r="Y21" s="745">
        <f>'ԷնՀ (ՏՋ)'!Y27</f>
        <v>0</v>
      </c>
      <c r="Z21" s="745">
        <f>'ԷնՀ (ՏՋ)'!Z27</f>
        <v>0</v>
      </c>
      <c r="AA21" s="748">
        <f>'ԷնՀ (ՏՋ)'!AA27</f>
        <v>0</v>
      </c>
      <c r="AB21" s="632">
        <f t="shared" si="12"/>
        <v>3.456</v>
      </c>
      <c r="AC21" s="629">
        <f>-1*'ԷնՀ (ՏՋ)'!AC27</f>
        <v>0</v>
      </c>
      <c r="AD21" s="629">
        <f>-1*'ԷնՀ (ՏՋ)'!AD27</f>
        <v>0</v>
      </c>
      <c r="AE21" s="629">
        <f>-1*'ԷնՀ (ՏՋ)'!AE27</f>
        <v>3.456</v>
      </c>
      <c r="AF21" s="629">
        <f>-1*'ԷնՀ (ՏՋ)'!AF27</f>
        <v>0</v>
      </c>
      <c r="AG21" s="629">
        <f>-1*'ԷնՀ (ՏՋ)'!AG27</f>
        <v>0</v>
      </c>
      <c r="AH21" s="629">
        <f>-1*'ԷնՀ (ՏՋ)'!AH27</f>
        <v>0</v>
      </c>
      <c r="AI21" s="629">
        <f>-1*'ԷնՀ (ՏՋ)'!AI27</f>
        <v>0</v>
      </c>
      <c r="AJ21" s="629">
        <f>-1*'ԷնՀ (ՏՋ)'!AJ27</f>
        <v>0</v>
      </c>
      <c r="AK21" s="630">
        <f>'ԷնՀ (ՏՋ)'!AK27</f>
        <v>0</v>
      </c>
      <c r="AL21" s="746">
        <f>-1*('ԷնՀ (ՏՋ)'!AL27)</f>
        <v>0</v>
      </c>
      <c r="AM21" s="747">
        <f>-1*('ԷնՀ (ՏՋ)'!AM27)</f>
        <v>-3.456</v>
      </c>
    </row>
    <row r="22" spans="2:40" ht="25.5" outlineLevel="1">
      <c r="B22" s="552">
        <v>4.2</v>
      </c>
      <c r="C22" s="749" t="s">
        <v>491</v>
      </c>
      <c r="D22" s="750" t="s">
        <v>492</v>
      </c>
      <c r="E22" s="751" t="s">
        <v>143</v>
      </c>
      <c r="F22" s="705">
        <f t="shared" si="4"/>
        <v>11496.003466617714</v>
      </c>
      <c r="G22" s="561">
        <f>SUM(H22:M22)</f>
        <v>0</v>
      </c>
      <c r="H22" s="558">
        <f>'ԷնՀ (ՏՋ)'!H15+'ԷնՀ (ՏՋ)'!H20</f>
        <v>0</v>
      </c>
      <c r="I22" s="558">
        <f>'ԷնՀ (ՏՋ)'!I15+'ԷնՀ (ՏՋ)'!I20</f>
        <v>0</v>
      </c>
      <c r="J22" s="558">
        <f>'ԷնՀ (ՏՋ)'!J15+'ԷնՀ (ՏՋ)'!J20</f>
        <v>0</v>
      </c>
      <c r="K22" s="558">
        <f>'ԷնՀ (ՏՋ)'!K15+'ԷնՀ (ՏՋ)'!K20</f>
        <v>0</v>
      </c>
      <c r="L22" s="558">
        <f>'ԷնՀ (ՏՋ)'!L15+'ԷնՀ (ՏՋ)'!L20</f>
        <v>0</v>
      </c>
      <c r="M22" s="558">
        <f>'ԷնՀ (ՏՋ)'!M15+'ԷնՀ (ՏՋ)'!M20</f>
        <v>0</v>
      </c>
      <c r="N22" s="559">
        <f>SUM(O22:Z22)</f>
        <v>0</v>
      </c>
      <c r="O22" s="752">
        <f>'ԷնՀ (ՏՋ)'!O15+'ԷնՀ (ՏՋ)'!O20</f>
        <v>0</v>
      </c>
      <c r="P22" s="752">
        <f>'ԷնՀ (ՏՋ)'!P15+'ԷնՀ (ՏՋ)'!P20</f>
        <v>0</v>
      </c>
      <c r="Q22" s="752">
        <f>'ԷնՀ (ՏՋ)'!Q15+'ԷնՀ (ՏՋ)'!Q20</f>
        <v>0</v>
      </c>
      <c r="R22" s="752">
        <f>'ԷնՀ (ՏՋ)'!R15+'ԷնՀ (ՏՋ)'!R20</f>
        <v>0</v>
      </c>
      <c r="S22" s="752">
        <f>'ԷնՀ (ՏՋ)'!S15+'ԷնՀ (ՏՋ)'!S20</f>
        <v>0</v>
      </c>
      <c r="T22" s="752">
        <f>'ԷնՀ (ՏՋ)'!T15+'ԷնՀ (ՏՋ)'!T20</f>
        <v>0</v>
      </c>
      <c r="U22" s="752">
        <f>'ԷնՀ (ՏՋ)'!U15+'ԷնՀ (ՏՋ)'!U20</f>
        <v>0</v>
      </c>
      <c r="V22" s="752">
        <f>'ԷնՀ (ՏՋ)'!V15+'ԷնՀ (ՏՋ)'!V20</f>
        <v>0</v>
      </c>
      <c r="W22" s="752">
        <f>'ԷնՀ (ՏՋ)'!W15+'ԷնՀ (ՏՋ)'!W20</f>
        <v>0</v>
      </c>
      <c r="X22" s="752">
        <f>'ԷնՀ (ՏՋ)'!X15+'ԷնՀ (ՏՋ)'!X20</f>
        <v>0</v>
      </c>
      <c r="Y22" s="752">
        <f>'ԷնՀ (ՏՋ)'!Y15+'ԷնՀ (ՏՋ)'!Y20</f>
        <v>0</v>
      </c>
      <c r="Z22" s="752">
        <f>'ԷնՀ (ՏՋ)'!Z15+'ԷնՀ (ՏՋ)'!Z20</f>
        <v>0</v>
      </c>
      <c r="AA22" s="560">
        <f>'ԷնՀ (ՏՋ)'!AA15+'ԷնՀ (ՏՋ)'!AA20</f>
        <v>20724.603466617715</v>
      </c>
      <c r="AB22" s="634">
        <f t="shared" si="12"/>
        <v>0</v>
      </c>
      <c r="AC22" s="752">
        <f>-1*'ԷնՀ (ՏՋ)'!AC28</f>
        <v>0</v>
      </c>
      <c r="AD22" s="752">
        <f>-1*'ԷնՀ (ՏՋ)'!AD28</f>
        <v>0</v>
      </c>
      <c r="AE22" s="752">
        <f>-1*'ԷնՀ (ՏՋ)'!AE28</f>
        <v>0</v>
      </c>
      <c r="AF22" s="752">
        <f>-1*'ԷնՀ (ՏՋ)'!AF28</f>
        <v>0</v>
      </c>
      <c r="AG22" s="752">
        <f>-1*'ԷնՀ (ՏՋ)'!AG28</f>
        <v>0</v>
      </c>
      <c r="AH22" s="752">
        <f>-1*'ԷնՀ (ՏՋ)'!AH28</f>
        <v>0</v>
      </c>
      <c r="AI22" s="752">
        <f>-1*'ԷնՀ (ՏՋ)'!AI28</f>
        <v>0</v>
      </c>
      <c r="AJ22" s="752">
        <f>-1*'ԷնՀ (ՏՋ)'!AJ28</f>
        <v>0</v>
      </c>
      <c r="AK22" s="559">
        <f>'ԷնՀ (ՏՋ)'!AK15+'ԷնՀ (ՏՋ)'!AK20</f>
        <v>0</v>
      </c>
      <c r="AL22" s="746">
        <f>-1*('ԷնՀ (ՏՋ)'!AL15+'ԷնՀ (ՏՋ)'!AL20)</f>
        <v>0</v>
      </c>
      <c r="AM22" s="747">
        <f>-1*('ԷնՀ (ՏՋ)'!AM15+'ԷնՀ (ՏՋ)'!AM20)</f>
        <v>-9228.6</v>
      </c>
    </row>
    <row r="23" spans="2:40" ht="27" outlineLevel="1">
      <c r="B23" s="552">
        <v>4.3</v>
      </c>
      <c r="C23" s="749" t="s">
        <v>493</v>
      </c>
      <c r="D23" s="750" t="s">
        <v>494</v>
      </c>
      <c r="E23" s="751" t="s">
        <v>137</v>
      </c>
      <c r="F23" s="705">
        <f t="shared" si="4"/>
        <v>86.293674565402384</v>
      </c>
      <c r="G23" s="561">
        <f t="shared" ref="G23:G24" si="13">SUM(H23:M23)</f>
        <v>0</v>
      </c>
      <c r="H23" s="558">
        <f>'ԷնՀ (ՏՋ)'!H16+'ԷնՀ (ՏՋ)'!H21</f>
        <v>0</v>
      </c>
      <c r="I23" s="558">
        <f>'ԷնՀ (ՏՋ)'!I16+'ԷնՀ (ՏՋ)'!I21</f>
        <v>0</v>
      </c>
      <c r="J23" s="558">
        <f>'ԷնՀ (ՏՋ)'!J16+'ԷնՀ (ՏՋ)'!J21</f>
        <v>0</v>
      </c>
      <c r="K23" s="558">
        <f>'ԷնՀ (ՏՋ)'!K16+'ԷնՀ (ՏՋ)'!K21</f>
        <v>0</v>
      </c>
      <c r="L23" s="558">
        <f>'ԷնՀ (ՏՋ)'!L16+'ԷնՀ (ՏՋ)'!L21</f>
        <v>0</v>
      </c>
      <c r="M23" s="558">
        <f>'ԷնՀ (ՏՋ)'!M16+'ԷնՀ (ՏՋ)'!M21</f>
        <v>0</v>
      </c>
      <c r="N23" s="559">
        <f t="shared" ref="N23:N24" si="14">SUM(O23:Z23)</f>
        <v>0</v>
      </c>
      <c r="O23" s="752">
        <f>'ԷնՀ (ՏՋ)'!O16+'ԷնՀ (ՏՋ)'!O21</f>
        <v>0</v>
      </c>
      <c r="P23" s="752">
        <f>'ԷնՀ (ՏՋ)'!P16+'ԷնՀ (ՏՋ)'!P21</f>
        <v>0</v>
      </c>
      <c r="Q23" s="752">
        <f>'ԷնՀ (ՏՋ)'!Q16+'ԷնՀ (ՏՋ)'!Q21</f>
        <v>0</v>
      </c>
      <c r="R23" s="752">
        <f>'ԷնՀ (ՏՋ)'!R16+'ԷնՀ (ՏՋ)'!R21</f>
        <v>0</v>
      </c>
      <c r="S23" s="752">
        <f>'ԷնՀ (ՏՋ)'!S16+'ԷնՀ (ՏՋ)'!S21</f>
        <v>0</v>
      </c>
      <c r="T23" s="752">
        <f>'ԷնՀ (ՏՋ)'!T16+'ԷնՀ (ՏՋ)'!T21</f>
        <v>0</v>
      </c>
      <c r="U23" s="752">
        <f>'ԷնՀ (ՏՋ)'!U16+'ԷնՀ (ՏՋ)'!U21</f>
        <v>0</v>
      </c>
      <c r="V23" s="752">
        <f>'ԷնՀ (ՏՋ)'!V16+'ԷնՀ (ՏՋ)'!V21</f>
        <v>0</v>
      </c>
      <c r="W23" s="752">
        <f>'ԷնՀ (ՏՋ)'!W16+'ԷնՀ (ՏՋ)'!W21</f>
        <v>0</v>
      </c>
      <c r="X23" s="752">
        <f>'ԷնՀ (ՏՋ)'!X16+'ԷնՀ (ՏՋ)'!X21</f>
        <v>0</v>
      </c>
      <c r="Y23" s="752">
        <f>'ԷնՀ (ՏՋ)'!Y16+'ԷնՀ (ՏՋ)'!Y21</f>
        <v>0</v>
      </c>
      <c r="Z23" s="752">
        <f>'ԷնՀ (ՏՋ)'!Z16+'ԷնՀ (ՏՋ)'!Z21</f>
        <v>0</v>
      </c>
      <c r="AA23" s="560">
        <f>'ԷնՀ (ՏՋ)'!AA16+'ԷնՀ (ՏՋ)'!AA21</f>
        <v>185.09367456540238</v>
      </c>
      <c r="AB23" s="634">
        <f t="shared" si="12"/>
        <v>0</v>
      </c>
      <c r="AC23" s="752">
        <f>-1*'ԷնՀ (ՏՋ)'!AC29</f>
        <v>0</v>
      </c>
      <c r="AD23" s="752">
        <f>-1*'ԷնՀ (ՏՋ)'!AD29</f>
        <v>0</v>
      </c>
      <c r="AE23" s="752">
        <f>-1*'ԷնՀ (ՏՋ)'!AE29</f>
        <v>0</v>
      </c>
      <c r="AF23" s="752">
        <f>-1*'ԷնՀ (ՏՋ)'!AF29</f>
        <v>0</v>
      </c>
      <c r="AG23" s="752">
        <f>-1*'ԷնՀ (ՏՋ)'!AG29</f>
        <v>0</v>
      </c>
      <c r="AH23" s="752">
        <f>-1*'ԷնՀ (ՏՋ)'!AH29</f>
        <v>0</v>
      </c>
      <c r="AI23" s="752">
        <f>-1*'ԷնՀ (ՏՋ)'!AI29</f>
        <v>0</v>
      </c>
      <c r="AJ23" s="752">
        <f>-1*'ԷնՀ (ՏՋ)'!AJ29</f>
        <v>0</v>
      </c>
      <c r="AK23" s="559">
        <f>'ԷնՀ (ՏՋ)'!AK16+'ԷնՀ (ՏՋ)'!AK21</f>
        <v>0</v>
      </c>
      <c r="AL23" s="746">
        <f>-1*('ԷնՀ (ՏՋ)'!AL16+'ԷնՀ (ՏՋ)'!AL21)</f>
        <v>-34</v>
      </c>
      <c r="AM23" s="747">
        <f>-1*('ԷնՀ (ՏՋ)'!AM16+'ԷնՀ (ՏՋ)'!AM21)</f>
        <v>-64.8</v>
      </c>
    </row>
    <row r="24" spans="2:40" ht="14.25" outlineLevel="1" thickBot="1">
      <c r="B24" s="563">
        <v>4.4000000000000004</v>
      </c>
      <c r="C24" s="753" t="s">
        <v>515</v>
      </c>
      <c r="D24" s="754" t="s">
        <v>516</v>
      </c>
      <c r="E24" s="755" t="s">
        <v>138</v>
      </c>
      <c r="F24" s="756">
        <f t="shared" si="4"/>
        <v>0</v>
      </c>
      <c r="G24" s="572">
        <f t="shared" si="13"/>
        <v>0</v>
      </c>
      <c r="H24" s="569">
        <f>'ԷնՀ (ՏՋ)'!H17+'ԷնՀ (ՏՋ)'!H22</f>
        <v>0</v>
      </c>
      <c r="I24" s="569">
        <f>'ԷնՀ (ՏՋ)'!I17+'ԷնՀ (ՏՋ)'!I22</f>
        <v>0</v>
      </c>
      <c r="J24" s="569">
        <f>'ԷնՀ (ՏՋ)'!J17+'ԷնՀ (ՏՋ)'!J22</f>
        <v>0</v>
      </c>
      <c r="K24" s="569">
        <f>'ԷնՀ (ՏՋ)'!K17+'ԷնՀ (ՏՋ)'!K22</f>
        <v>0</v>
      </c>
      <c r="L24" s="569">
        <f>'ԷնՀ (ՏՋ)'!L17+'ԷնՀ (ՏՋ)'!L22</f>
        <v>0</v>
      </c>
      <c r="M24" s="569">
        <f>'ԷնՀ (ՏՋ)'!M17+'ԷնՀ (ՏՋ)'!M22</f>
        <v>0</v>
      </c>
      <c r="N24" s="570">
        <f t="shared" si="14"/>
        <v>0</v>
      </c>
      <c r="O24" s="757">
        <f>'ԷնՀ (ՏՋ)'!O17+'ԷնՀ (ՏՋ)'!O22</f>
        <v>0</v>
      </c>
      <c r="P24" s="757">
        <f>'ԷնՀ (ՏՋ)'!P17+'ԷնՀ (ՏՋ)'!P22</f>
        <v>0</v>
      </c>
      <c r="Q24" s="757">
        <f>'ԷնՀ (ՏՋ)'!Q17+'ԷնՀ (ՏՋ)'!Q22</f>
        <v>0</v>
      </c>
      <c r="R24" s="757">
        <f>'ԷնՀ (ՏՋ)'!R17+'ԷնՀ (ՏՋ)'!R22</f>
        <v>0</v>
      </c>
      <c r="S24" s="757">
        <f>'ԷնՀ (ՏՋ)'!S17+'ԷնՀ (ՏՋ)'!S22</f>
        <v>0</v>
      </c>
      <c r="T24" s="757">
        <f>'ԷնՀ (ՏՋ)'!T17+'ԷնՀ (ՏՋ)'!T22</f>
        <v>0</v>
      </c>
      <c r="U24" s="757">
        <f>'ԷնՀ (ՏՋ)'!U17+'ԷնՀ (ՏՋ)'!U22</f>
        <v>0</v>
      </c>
      <c r="V24" s="757">
        <f>'ԷնՀ (ՏՋ)'!V17+'ԷնՀ (ՏՋ)'!V22</f>
        <v>0</v>
      </c>
      <c r="W24" s="757">
        <f>'ԷնՀ (ՏՋ)'!W17+'ԷնՀ (ՏՋ)'!W22</f>
        <v>0</v>
      </c>
      <c r="X24" s="757">
        <f>'ԷնՀ (ՏՋ)'!X17+'ԷնՀ (ՏՋ)'!X22</f>
        <v>0</v>
      </c>
      <c r="Y24" s="757">
        <f>'ԷնՀ (ՏՋ)'!Y17+'ԷնՀ (ՏՋ)'!Y22</f>
        <v>0</v>
      </c>
      <c r="Z24" s="757">
        <f>'ԷնՀ (ՏՋ)'!Z17+'ԷնՀ (ՏՋ)'!Z22</f>
        <v>0</v>
      </c>
      <c r="AA24" s="571">
        <f>'ԷնՀ (ՏՋ)'!AA17+'ԷնՀ (ՏՋ)'!AA22</f>
        <v>0</v>
      </c>
      <c r="AB24" s="758">
        <f t="shared" si="12"/>
        <v>0</v>
      </c>
      <c r="AC24" s="757">
        <f>-1*'ԷնՀ (ՏՋ)'!AC30</f>
        <v>0</v>
      </c>
      <c r="AD24" s="757">
        <f>-1*'ԷնՀ (ՏՋ)'!AD30</f>
        <v>0</v>
      </c>
      <c r="AE24" s="757">
        <f>-1*'ԷնՀ (ՏՋ)'!AE30</f>
        <v>0</v>
      </c>
      <c r="AF24" s="757">
        <f>-1*'ԷնՀ (ՏՋ)'!AF30</f>
        <v>0</v>
      </c>
      <c r="AG24" s="757">
        <f>-1*'ԷնՀ (ՏՋ)'!AG30</f>
        <v>0</v>
      </c>
      <c r="AH24" s="757">
        <f>-1*'ԷնՀ (ՏՋ)'!AH30</f>
        <v>0</v>
      </c>
      <c r="AI24" s="757">
        <f>-1*'ԷնՀ (ՏՋ)'!AI30</f>
        <v>0</v>
      </c>
      <c r="AJ24" s="757">
        <f>-1*'ԷնՀ (ՏՋ)'!AJ30</f>
        <v>0</v>
      </c>
      <c r="AK24" s="570">
        <f>'ԷնՀ (ՏՋ)'!AK17+'ԷնՀ (ՏՋ)'!AK22</f>
        <v>0</v>
      </c>
      <c r="AL24" s="759">
        <f>-1*('ԷնՀ (ՏՋ)'!AL17+'ԷնՀ (ՏՋ)'!AL22)</f>
        <v>0</v>
      </c>
      <c r="AM24" s="760">
        <f>-1*('ԷնՀ (ՏՋ)'!AM17+'ԷնՀ (ՏՋ)'!AM22)</f>
        <v>0</v>
      </c>
    </row>
    <row r="25" spans="2:40" s="486" customFormat="1" ht="29.25" thickBot="1">
      <c r="B25" s="607">
        <v>5</v>
      </c>
      <c r="C25" s="722" t="s">
        <v>690</v>
      </c>
      <c r="D25" s="723" t="s">
        <v>691</v>
      </c>
      <c r="E25" s="709" t="s">
        <v>193</v>
      </c>
      <c r="F25" s="595">
        <f t="shared" si="4"/>
        <v>1409.2362298150551</v>
      </c>
      <c r="G25" s="596">
        <f>-('Մուտք 4'!D76*Ջերմարարություն!$D$13+'Մուտք 4'!E76*Ջերմարարություն!$D$15+'Մուտք 4'!F76*Ջերմարարություն!$D$16)</f>
        <v>0</v>
      </c>
      <c r="H25" s="596">
        <f>SUM(H26:H31)</f>
        <v>0</v>
      </c>
      <c r="I25" s="596">
        <f t="shared" ref="I25:M25" si="15">SUM(I26:I31)</f>
        <v>0</v>
      </c>
      <c r="J25" s="596">
        <f t="shared" si="15"/>
        <v>0</v>
      </c>
      <c r="K25" s="596">
        <f t="shared" si="15"/>
        <v>0</v>
      </c>
      <c r="L25" s="596">
        <f t="shared" si="15"/>
        <v>0</v>
      </c>
      <c r="M25" s="596">
        <f t="shared" si="15"/>
        <v>0</v>
      </c>
      <c r="N25" s="596">
        <f>SUM(N26:N31)</f>
        <v>0</v>
      </c>
      <c r="O25" s="596">
        <f>SUM(O26:O31)</f>
        <v>0</v>
      </c>
      <c r="P25" s="596">
        <f t="shared" ref="P25:Z25" si="16">SUM(P26:P31)</f>
        <v>0</v>
      </c>
      <c r="Q25" s="596">
        <f t="shared" si="16"/>
        <v>0</v>
      </c>
      <c r="R25" s="596">
        <f t="shared" si="16"/>
        <v>0</v>
      </c>
      <c r="S25" s="596">
        <f t="shared" si="16"/>
        <v>0</v>
      </c>
      <c r="T25" s="596">
        <f t="shared" si="16"/>
        <v>0</v>
      </c>
      <c r="U25" s="596">
        <f t="shared" si="16"/>
        <v>0</v>
      </c>
      <c r="V25" s="596">
        <f t="shared" si="16"/>
        <v>0</v>
      </c>
      <c r="W25" s="596">
        <f t="shared" si="16"/>
        <v>0</v>
      </c>
      <c r="X25" s="596">
        <f t="shared" si="16"/>
        <v>0</v>
      </c>
      <c r="Y25" s="596">
        <f t="shared" si="16"/>
        <v>0</v>
      </c>
      <c r="Z25" s="596">
        <f t="shared" si="16"/>
        <v>0</v>
      </c>
      <c r="AA25" s="596">
        <f>SUM(AA26:AA31)</f>
        <v>228.59622981505535</v>
      </c>
      <c r="AB25" s="596">
        <f t="shared" ref="AB25:AB32" si="17">+AG25+AI25+AC25+AD25+AJ25+AE25</f>
        <v>0</v>
      </c>
      <c r="AC25" s="596">
        <f>SUM(AC26:AC31)</f>
        <v>0</v>
      </c>
      <c r="AD25" s="596">
        <f t="shared" ref="AD25:AJ25" si="18">SUM(AD26:AD31)</f>
        <v>0</v>
      </c>
      <c r="AE25" s="596">
        <f t="shared" si="18"/>
        <v>0</v>
      </c>
      <c r="AF25" s="596">
        <f t="shared" si="18"/>
        <v>0</v>
      </c>
      <c r="AG25" s="596">
        <f t="shared" si="18"/>
        <v>0</v>
      </c>
      <c r="AH25" s="596">
        <f t="shared" si="18"/>
        <v>0</v>
      </c>
      <c r="AI25" s="596">
        <f t="shared" si="18"/>
        <v>0</v>
      </c>
      <c r="AJ25" s="596">
        <f t="shared" si="18"/>
        <v>0</v>
      </c>
      <c r="AK25" s="596">
        <f>SUM(AK26:AK31)</f>
        <v>0</v>
      </c>
      <c r="AL25" s="761">
        <f>SUM(AL26:AL31)</f>
        <v>2</v>
      </c>
      <c r="AM25" s="762">
        <f>Ջերմարարություն!$D$4*'Մուտք 1'!F163</f>
        <v>1178.6399999999999</v>
      </c>
      <c r="AN25" s="513"/>
    </row>
    <row r="26" spans="2:40" ht="13.5" outlineLevel="1">
      <c r="B26" s="730">
        <v>5.0999999999999996</v>
      </c>
      <c r="C26" s="731" t="s">
        <v>692</v>
      </c>
      <c r="D26" s="732" t="s">
        <v>490</v>
      </c>
      <c r="E26" s="733" t="s">
        <v>188</v>
      </c>
      <c r="F26" s="763">
        <f t="shared" si="4"/>
        <v>668.16</v>
      </c>
      <c r="G26" s="735">
        <f>-('Մուտք 4'!D77*Ջերմարարություն!$D$13+'Մուտք 4'!E77*Ջերմարարություն!$D$15+'Մուտք 4'!F77*Ջերմարարություն!$D$16)</f>
        <v>0</v>
      </c>
      <c r="H26" s="736">
        <f>'ԷնՀ (ՏՋ)'!H29</f>
        <v>0</v>
      </c>
      <c r="I26" s="736">
        <f>'ԷնՀ (ՏՋ)'!I29</f>
        <v>0</v>
      </c>
      <c r="J26" s="736">
        <f>'ԷնՀ (ՏՋ)'!J29</f>
        <v>0</v>
      </c>
      <c r="K26" s="736">
        <f>'ԷնՀ (ՏՋ)'!K29</f>
        <v>0</v>
      </c>
      <c r="L26" s="736">
        <f>'ԷնՀ (ՏՋ)'!L29</f>
        <v>0</v>
      </c>
      <c r="M26" s="736">
        <f>'ԷնՀ (ՏՋ)'!M29</f>
        <v>0</v>
      </c>
      <c r="N26" s="737">
        <f>SUM(O26:Z26)</f>
        <v>0</v>
      </c>
      <c r="O26" s="736">
        <f>'ԷնՀ (ՏՋ)'!O29</f>
        <v>0</v>
      </c>
      <c r="P26" s="736">
        <f>'ԷնՀ (ՏՋ)'!P29</f>
        <v>0</v>
      </c>
      <c r="Q26" s="736">
        <f>'ԷնՀ (ՏՋ)'!Q29</f>
        <v>0</v>
      </c>
      <c r="R26" s="736">
        <f>'ԷնՀ (ՏՋ)'!R29</f>
        <v>0</v>
      </c>
      <c r="S26" s="736">
        <f>'ԷնՀ (ՏՋ)'!S29</f>
        <v>0</v>
      </c>
      <c r="T26" s="736">
        <f>'ԷնՀ (ՏՋ)'!T29</f>
        <v>0</v>
      </c>
      <c r="U26" s="736">
        <f>'ԷնՀ (ՏՋ)'!U29</f>
        <v>0</v>
      </c>
      <c r="V26" s="736">
        <f>'ԷնՀ (ՏՋ)'!V29</f>
        <v>0</v>
      </c>
      <c r="W26" s="736">
        <f>'ԷնՀ (ՏՋ)'!W29</f>
        <v>0</v>
      </c>
      <c r="X26" s="736">
        <f>'ԷնՀ (ՏՋ)'!X29</f>
        <v>0</v>
      </c>
      <c r="Y26" s="736">
        <f>'ԷնՀ (ՏՋ)'!Y29</f>
        <v>0</v>
      </c>
      <c r="Z26" s="736">
        <f>'ԷնՀ (ՏՋ)'!Z29</f>
        <v>0</v>
      </c>
      <c r="AA26" s="738">
        <f>'ԷնՀ (ՏՋ)'!AA29</f>
        <v>0</v>
      </c>
      <c r="AB26" s="735">
        <f t="shared" si="17"/>
        <v>0</v>
      </c>
      <c r="AC26" s="736">
        <f>'ԷնՀ (ՏՋ)'!AC29</f>
        <v>0</v>
      </c>
      <c r="AD26" s="736">
        <f>'ԷնՀ (ՏՋ)'!AD29</f>
        <v>0</v>
      </c>
      <c r="AE26" s="736">
        <f>'ԷնՀ (ՏՋ)'!AE29</f>
        <v>0</v>
      </c>
      <c r="AF26" s="736">
        <f>'ԷնՀ (ՏՋ)'!AF29</f>
        <v>0</v>
      </c>
      <c r="AG26" s="736">
        <f>'ԷնՀ (ՏՋ)'!AG29</f>
        <v>0</v>
      </c>
      <c r="AH26" s="736">
        <f>'ԷնՀ (ՏՋ)'!AH29</f>
        <v>0</v>
      </c>
      <c r="AI26" s="736">
        <f>'ԷնՀ (ՏՋ)'!AI29</f>
        <v>0</v>
      </c>
      <c r="AJ26" s="736">
        <f>'ԷնՀ (ՏՋ)'!AJ29</f>
        <v>0</v>
      </c>
      <c r="AK26" s="737">
        <f>'ԷնՀ (ՏՋ)'!AK29</f>
        <v>0</v>
      </c>
      <c r="AL26" s="739">
        <f>'ԷնՀ (ՏՋ)'!AL29</f>
        <v>0</v>
      </c>
      <c r="AM26" s="740">
        <f>'ԷնՀ (ՏՋ)'!AM29</f>
        <v>668.16</v>
      </c>
      <c r="AN26" s="206"/>
    </row>
    <row r="27" spans="2:40" ht="25.5" outlineLevel="1">
      <c r="B27" s="552">
        <v>5.2</v>
      </c>
      <c r="C27" s="749" t="s">
        <v>512</v>
      </c>
      <c r="D27" s="750" t="s">
        <v>513</v>
      </c>
      <c r="E27" s="751" t="s">
        <v>48</v>
      </c>
      <c r="F27" s="705">
        <f t="shared" si="4"/>
        <v>379.49599999999998</v>
      </c>
      <c r="G27" s="561">
        <f>-('Մուտք 4'!D78*Ջերմարարություն!$D$13+'Մուտք 4'!E78*Ջերմարարություն!$D$15+'Մուտք 4'!F78*Ջերմարարություն!$D$16)</f>
        <v>0</v>
      </c>
      <c r="H27" s="558">
        <f>'ԷնՀ (ՏՋ)'!H30</f>
        <v>0</v>
      </c>
      <c r="I27" s="558">
        <f>'ԷնՀ (ՏՋ)'!I30</f>
        <v>0</v>
      </c>
      <c r="J27" s="558">
        <f>'ԷնՀ (ՏՋ)'!J30</f>
        <v>0</v>
      </c>
      <c r="K27" s="558">
        <f>'ԷնՀ (ՏՋ)'!K30</f>
        <v>0</v>
      </c>
      <c r="L27" s="558">
        <f>'ԷնՀ (ՏՋ)'!L30</f>
        <v>0</v>
      </c>
      <c r="M27" s="558">
        <f>'ԷնՀ (ՏՋ)'!M30</f>
        <v>0</v>
      </c>
      <c r="N27" s="559">
        <f t="shared" ref="N27:N31" si="19">SUM(O27:Z27)</f>
        <v>0</v>
      </c>
      <c r="O27" s="558">
        <f>'ԷնՀ (ՏՋ)'!O30</f>
        <v>0</v>
      </c>
      <c r="P27" s="558">
        <f>'ԷնՀ (ՏՋ)'!P30</f>
        <v>0</v>
      </c>
      <c r="Q27" s="558">
        <f>'ԷնՀ (ՏՋ)'!Q30</f>
        <v>0</v>
      </c>
      <c r="R27" s="558">
        <f>'ԷնՀ (ՏՋ)'!R30</f>
        <v>0</v>
      </c>
      <c r="S27" s="558">
        <f>'ԷնՀ (ՏՋ)'!S30</f>
        <v>0</v>
      </c>
      <c r="T27" s="558">
        <f>'ԷնՀ (ՏՋ)'!T30</f>
        <v>0</v>
      </c>
      <c r="U27" s="558">
        <f>'ԷնՀ (ՏՋ)'!U30</f>
        <v>0</v>
      </c>
      <c r="V27" s="558">
        <f>'ԷնՀ (ՏՋ)'!V30</f>
        <v>0</v>
      </c>
      <c r="W27" s="558">
        <f>'ԷնՀ (ՏՋ)'!W30</f>
        <v>0</v>
      </c>
      <c r="X27" s="558">
        <f>'ԷնՀ (ՏՋ)'!X30</f>
        <v>0</v>
      </c>
      <c r="Y27" s="558">
        <f>'ԷնՀ (ՏՋ)'!Y30</f>
        <v>0</v>
      </c>
      <c r="Z27" s="558">
        <f>'ԷնՀ (ՏՋ)'!Z30</f>
        <v>0</v>
      </c>
      <c r="AA27" s="560">
        <f>'ԷնՀ (ՏՋ)'!AA30</f>
        <v>0</v>
      </c>
      <c r="AB27" s="561">
        <f t="shared" si="17"/>
        <v>0</v>
      </c>
      <c r="AC27" s="558">
        <f>'ԷնՀ (ՏՋ)'!AC30</f>
        <v>0</v>
      </c>
      <c r="AD27" s="558">
        <f>'ԷնՀ (ՏՋ)'!AD30</f>
        <v>0</v>
      </c>
      <c r="AE27" s="558">
        <f>'ԷնՀ (ՏՋ)'!AE30</f>
        <v>0</v>
      </c>
      <c r="AF27" s="558">
        <f>'ԷնՀ (ՏՋ)'!AF30</f>
        <v>0</v>
      </c>
      <c r="AG27" s="558">
        <f>'ԷնՀ (ՏՋ)'!AG30</f>
        <v>0</v>
      </c>
      <c r="AH27" s="558">
        <f>'ԷնՀ (ՏՋ)'!AH30</f>
        <v>0</v>
      </c>
      <c r="AI27" s="558">
        <f>'ԷնՀ (ՏՋ)'!AI30</f>
        <v>0</v>
      </c>
      <c r="AJ27" s="558">
        <f>'ԷնՀ (ՏՋ)'!AJ30</f>
        <v>0</v>
      </c>
      <c r="AK27" s="559">
        <f>'ԷնՀ (ՏՋ)'!AK30</f>
        <v>0</v>
      </c>
      <c r="AL27" s="706">
        <f>'ԷնՀ (ՏՋ)'!AL30</f>
        <v>2</v>
      </c>
      <c r="AM27" s="656">
        <f>'ԷնՀ (ՏՋ)'!AM30</f>
        <v>377.49599999999998</v>
      </c>
      <c r="AN27" s="206"/>
    </row>
    <row r="28" spans="2:40" ht="13.5" outlineLevel="1">
      <c r="B28" s="552">
        <v>5.3</v>
      </c>
      <c r="C28" s="749" t="s">
        <v>693</v>
      </c>
      <c r="D28" s="750" t="s">
        <v>514</v>
      </c>
      <c r="E28" s="751" t="s">
        <v>49</v>
      </c>
      <c r="F28" s="705">
        <f t="shared" si="4"/>
        <v>132.12000000000066</v>
      </c>
      <c r="G28" s="561">
        <f>-('Մուտք 4'!D79*Ջերմարարություն!$D$13+'Մուտք 4'!E79*Ջերմարարություն!$D$15+'Մուտք 4'!F79*Ջերմարարություն!$D$16)</f>
        <v>0</v>
      </c>
      <c r="H28" s="558">
        <f>'ԷնՀ (ՏՋ)'!H31</f>
        <v>0</v>
      </c>
      <c r="I28" s="558">
        <f>'ԷնՀ (ՏՋ)'!I31</f>
        <v>0</v>
      </c>
      <c r="J28" s="558">
        <f>'ԷնՀ (ՏՋ)'!J31</f>
        <v>0</v>
      </c>
      <c r="K28" s="558">
        <f>'ԷնՀ (ՏՋ)'!K31</f>
        <v>0</v>
      </c>
      <c r="L28" s="558">
        <f>'ԷնՀ (ՏՋ)'!L31</f>
        <v>0</v>
      </c>
      <c r="M28" s="558">
        <f>'ԷնՀ (ՏՋ)'!M31</f>
        <v>0</v>
      </c>
      <c r="N28" s="559">
        <f t="shared" si="19"/>
        <v>0</v>
      </c>
      <c r="O28" s="558">
        <f>'ԷնՀ (ՏՋ)'!O31</f>
        <v>0</v>
      </c>
      <c r="P28" s="558">
        <f>'ԷնՀ (ՏՋ)'!P31</f>
        <v>0</v>
      </c>
      <c r="Q28" s="558">
        <f>'ԷնՀ (ՏՋ)'!Q31</f>
        <v>0</v>
      </c>
      <c r="R28" s="558">
        <f>'ԷնՀ (ՏՋ)'!R31</f>
        <v>0</v>
      </c>
      <c r="S28" s="558">
        <f>'ԷնՀ (ՏՋ)'!S31</f>
        <v>0</v>
      </c>
      <c r="T28" s="558">
        <f>'ԷնՀ (ՏՋ)'!T31</f>
        <v>0</v>
      </c>
      <c r="U28" s="558">
        <f>'ԷնՀ (ՏՋ)'!U31</f>
        <v>0</v>
      </c>
      <c r="V28" s="558">
        <f>'ԷնՀ (ՏՋ)'!V31</f>
        <v>0</v>
      </c>
      <c r="W28" s="558">
        <f>'ԷնՀ (ՏՋ)'!W31</f>
        <v>0</v>
      </c>
      <c r="X28" s="558">
        <f>'ԷնՀ (ՏՋ)'!X31</f>
        <v>0</v>
      </c>
      <c r="Y28" s="558">
        <f>'ԷնՀ (ՏՋ)'!Y31</f>
        <v>0</v>
      </c>
      <c r="Z28" s="558">
        <f>'ԷնՀ (ՏՋ)'!Z31</f>
        <v>0</v>
      </c>
      <c r="AA28" s="560">
        <f>'ԷնՀ (ՏՋ)'!AA31</f>
        <v>0</v>
      </c>
      <c r="AB28" s="561">
        <f t="shared" si="17"/>
        <v>0</v>
      </c>
      <c r="AC28" s="558">
        <f>'ԷնՀ (ՏՋ)'!AC31</f>
        <v>0</v>
      </c>
      <c r="AD28" s="558">
        <f>'ԷնՀ (ՏՋ)'!AD31</f>
        <v>0</v>
      </c>
      <c r="AE28" s="558">
        <f>'ԷնՀ (ՏՋ)'!AE31</f>
        <v>0</v>
      </c>
      <c r="AF28" s="558">
        <f>'ԷնՀ (ՏՋ)'!AF31</f>
        <v>0</v>
      </c>
      <c r="AG28" s="558">
        <f>'ԷնՀ (ՏՋ)'!AG31</f>
        <v>0</v>
      </c>
      <c r="AH28" s="558">
        <f>'ԷնՀ (ՏՋ)'!AH31</f>
        <v>0</v>
      </c>
      <c r="AI28" s="558">
        <f>'ԷնՀ (ՏՋ)'!AI31</f>
        <v>0</v>
      </c>
      <c r="AJ28" s="558">
        <f>'ԷնՀ (ՏՋ)'!AJ31</f>
        <v>0</v>
      </c>
      <c r="AK28" s="559">
        <f>'ԷնՀ (ՏՋ)'!AK31</f>
        <v>0</v>
      </c>
      <c r="AL28" s="706">
        <f>'ԷնՀ (ՏՋ)'!AL31</f>
        <v>0</v>
      </c>
      <c r="AM28" s="656">
        <f>'ԷնՀ (ՏՋ)'!AM31</f>
        <v>132.12000000000066</v>
      </c>
      <c r="AN28" s="206"/>
    </row>
    <row r="29" spans="2:40" ht="13.5" outlineLevel="1">
      <c r="B29" s="552">
        <v>5.4</v>
      </c>
      <c r="C29" s="749" t="s">
        <v>694</v>
      </c>
      <c r="D29" s="750" t="s">
        <v>507</v>
      </c>
      <c r="E29" s="751" t="s">
        <v>192</v>
      </c>
      <c r="F29" s="705">
        <f t="shared" si="4"/>
        <v>0.36000000000000004</v>
      </c>
      <c r="G29" s="561">
        <f>-('Մուտք 4'!D80*Ջերմարարություն!$D$13+'Մուտք 4'!E80*Ջերմարարություն!$D$15+'Մուտք 4'!F80*Ջերմարարություն!$D$16)</f>
        <v>0</v>
      </c>
      <c r="H29" s="558">
        <f>'ԷնՀ (ՏՋ)'!H32</f>
        <v>0</v>
      </c>
      <c r="I29" s="558">
        <f>'ԷնՀ (ՏՋ)'!I32</f>
        <v>0</v>
      </c>
      <c r="J29" s="558">
        <f>'ԷնՀ (ՏՋ)'!J32</f>
        <v>0</v>
      </c>
      <c r="K29" s="558">
        <f>'ԷնՀ (ՏՋ)'!K32</f>
        <v>0</v>
      </c>
      <c r="L29" s="558">
        <f>'ԷնՀ (ՏՋ)'!L32</f>
        <v>0</v>
      </c>
      <c r="M29" s="558">
        <f>'ԷնՀ (ՏՋ)'!M32</f>
        <v>0</v>
      </c>
      <c r="N29" s="559">
        <f t="shared" si="19"/>
        <v>0</v>
      </c>
      <c r="O29" s="558">
        <f>'ԷնՀ (ՏՋ)'!O32</f>
        <v>0</v>
      </c>
      <c r="P29" s="558">
        <f>'ԷնՀ (ՏՋ)'!P32</f>
        <v>0</v>
      </c>
      <c r="Q29" s="558">
        <f>'ԷնՀ (ՏՋ)'!Q32</f>
        <v>0</v>
      </c>
      <c r="R29" s="558">
        <f>'ԷնՀ (ՏՋ)'!R32</f>
        <v>0</v>
      </c>
      <c r="S29" s="558">
        <f>'ԷնՀ (ՏՋ)'!S32</f>
        <v>0</v>
      </c>
      <c r="T29" s="558">
        <f>'ԷնՀ (ՏՋ)'!T32</f>
        <v>0</v>
      </c>
      <c r="U29" s="558">
        <f>'ԷնՀ (ՏՋ)'!U32</f>
        <v>0</v>
      </c>
      <c r="V29" s="558">
        <f>'ԷնՀ (ՏՋ)'!V32</f>
        <v>0</v>
      </c>
      <c r="W29" s="558">
        <f>'ԷնՀ (ՏՋ)'!W32</f>
        <v>0</v>
      </c>
      <c r="X29" s="558">
        <f>'ԷնՀ (ՏՋ)'!X32</f>
        <v>0</v>
      </c>
      <c r="Y29" s="558">
        <f>'ԷնՀ (ՏՋ)'!Y32</f>
        <v>0</v>
      </c>
      <c r="Z29" s="558">
        <f>'ԷնՀ (ՏՋ)'!Z32</f>
        <v>0</v>
      </c>
      <c r="AA29" s="560">
        <f>'ԷնՀ (ՏՋ)'!AA32</f>
        <v>0</v>
      </c>
      <c r="AB29" s="561">
        <f t="shared" si="17"/>
        <v>0</v>
      </c>
      <c r="AC29" s="558">
        <f>'ԷնՀ (ՏՋ)'!AC32</f>
        <v>0</v>
      </c>
      <c r="AD29" s="558">
        <f>'ԷնՀ (ՏՋ)'!AD32</f>
        <v>0</v>
      </c>
      <c r="AE29" s="558">
        <f>'ԷնՀ (ՏՋ)'!AE32</f>
        <v>0</v>
      </c>
      <c r="AF29" s="558">
        <f>'ԷնՀ (ՏՋ)'!AF32</f>
        <v>0</v>
      </c>
      <c r="AG29" s="558">
        <f>'ԷնՀ (ՏՋ)'!AG32</f>
        <v>0</v>
      </c>
      <c r="AH29" s="558">
        <f>'ԷնՀ (ՏՋ)'!AH32</f>
        <v>0</v>
      </c>
      <c r="AI29" s="558">
        <f>'ԷնՀ (ՏՋ)'!AI32</f>
        <v>0</v>
      </c>
      <c r="AJ29" s="558">
        <f>'ԷնՀ (ՏՋ)'!AJ32</f>
        <v>0</v>
      </c>
      <c r="AK29" s="559">
        <f>'ԷնՀ (ՏՋ)'!AK32</f>
        <v>0</v>
      </c>
      <c r="AL29" s="706">
        <f>'ԷնՀ (ՏՋ)'!AL32</f>
        <v>0</v>
      </c>
      <c r="AM29" s="656">
        <f>'ԷնՀ (ՏՋ)'!AM32</f>
        <v>0.36000000000000004</v>
      </c>
      <c r="AN29" s="206"/>
    </row>
    <row r="30" spans="2:40" ht="13.5" outlineLevel="1">
      <c r="B30" s="552">
        <v>5.5</v>
      </c>
      <c r="C30" s="582" t="s">
        <v>759</v>
      </c>
      <c r="D30" s="583" t="s">
        <v>758</v>
      </c>
      <c r="E30" s="665" t="s">
        <v>585</v>
      </c>
      <c r="F30" s="705">
        <f t="shared" si="4"/>
        <v>228.59622981505535</v>
      </c>
      <c r="G30" s="561">
        <f>-('Մուտք 4'!D81*Ջերմարարություն!$D$13+'Մուտք 4'!E81*Ջերմարարություն!$D$15+'Մուտք 4'!F81*Ջերմարարություն!$D$16)</f>
        <v>0</v>
      </c>
      <c r="H30" s="558">
        <f>'ԷնՀ (ՏՋ)'!H33</f>
        <v>0</v>
      </c>
      <c r="I30" s="558">
        <f>'ԷնՀ (ՏՋ)'!I33</f>
        <v>0</v>
      </c>
      <c r="J30" s="558">
        <f>'ԷնՀ (ՏՋ)'!J33</f>
        <v>0</v>
      </c>
      <c r="K30" s="558">
        <f>'ԷնՀ (ՏՋ)'!K33</f>
        <v>0</v>
      </c>
      <c r="L30" s="558">
        <f>'ԷնՀ (ՏՋ)'!L33</f>
        <v>0</v>
      </c>
      <c r="M30" s="558">
        <f>'ԷնՀ (ՏՋ)'!M33</f>
        <v>0</v>
      </c>
      <c r="N30" s="559">
        <f t="shared" si="19"/>
        <v>0</v>
      </c>
      <c r="O30" s="558">
        <f>'ԷնՀ (ՏՋ)'!O33</f>
        <v>0</v>
      </c>
      <c r="P30" s="558">
        <f>'ԷնՀ (ՏՋ)'!P33</f>
        <v>0</v>
      </c>
      <c r="Q30" s="558">
        <f>'ԷնՀ (ՏՋ)'!Q33</f>
        <v>0</v>
      </c>
      <c r="R30" s="558">
        <f>'ԷնՀ (ՏՋ)'!R33</f>
        <v>0</v>
      </c>
      <c r="S30" s="558">
        <f>'ԷնՀ (ՏՋ)'!S33</f>
        <v>0</v>
      </c>
      <c r="T30" s="558">
        <f>'ԷնՀ (ՏՋ)'!T33</f>
        <v>0</v>
      </c>
      <c r="U30" s="558">
        <f>'ԷնՀ (ՏՋ)'!U33</f>
        <v>0</v>
      </c>
      <c r="V30" s="558">
        <f>'ԷնՀ (ՏՋ)'!V33</f>
        <v>0</v>
      </c>
      <c r="W30" s="558">
        <f>'ԷնՀ (ՏՋ)'!W33</f>
        <v>0</v>
      </c>
      <c r="X30" s="558">
        <f>'ԷնՀ (ՏՋ)'!X33</f>
        <v>0</v>
      </c>
      <c r="Y30" s="558">
        <f>'ԷնՀ (ՏՋ)'!Y33</f>
        <v>0</v>
      </c>
      <c r="Z30" s="558">
        <f>'ԷնՀ (ՏՋ)'!Z33</f>
        <v>0</v>
      </c>
      <c r="AA30" s="560">
        <f>'ԷնՀ (ՏՋ)'!AA33</f>
        <v>228.59622981505535</v>
      </c>
      <c r="AB30" s="561">
        <f t="shared" si="17"/>
        <v>0</v>
      </c>
      <c r="AC30" s="558">
        <f>'ԷնՀ (ՏՋ)'!AC33</f>
        <v>0</v>
      </c>
      <c r="AD30" s="558">
        <f>'ԷնՀ (ՏՋ)'!AD33</f>
        <v>0</v>
      </c>
      <c r="AE30" s="558">
        <f>'ԷնՀ (ՏՋ)'!AE33</f>
        <v>0</v>
      </c>
      <c r="AF30" s="558">
        <f>'ԷնՀ (ՏՋ)'!AF33</f>
        <v>0</v>
      </c>
      <c r="AG30" s="558">
        <f>'ԷնՀ (ՏՋ)'!AG33</f>
        <v>0</v>
      </c>
      <c r="AH30" s="558">
        <f>'ԷնՀ (ՏՋ)'!AH33</f>
        <v>0</v>
      </c>
      <c r="AI30" s="558">
        <f>'ԷնՀ (ՏՋ)'!AI33</f>
        <v>0</v>
      </c>
      <c r="AJ30" s="558">
        <f>'ԷնՀ (ՏՋ)'!AJ33</f>
        <v>0</v>
      </c>
      <c r="AK30" s="559">
        <f>'ԷնՀ (ՏՋ)'!AK33</f>
        <v>0</v>
      </c>
      <c r="AL30" s="706">
        <f>'ԷնՀ (ՏՋ)'!AL33</f>
        <v>0</v>
      </c>
      <c r="AM30" s="656">
        <f>'ԷնՀ (ՏՋ)'!AM33</f>
        <v>0</v>
      </c>
      <c r="AN30" s="206"/>
    </row>
    <row r="31" spans="2:40" ht="14.25" outlineLevel="1" thickBot="1">
      <c r="B31" s="563">
        <v>5.6</v>
      </c>
      <c r="C31" s="753" t="s">
        <v>515</v>
      </c>
      <c r="D31" s="754" t="s">
        <v>516</v>
      </c>
      <c r="E31" s="755" t="s">
        <v>200</v>
      </c>
      <c r="F31" s="756">
        <f t="shared" si="4"/>
        <v>0</v>
      </c>
      <c r="G31" s="572">
        <f>-('Մուտք 4'!D81*Ջերմարարություն!$D$13+'Մուտք 4'!E81*Ջերմարարություն!$D$15+'Մուտք 4'!F81*Ջերմարարություն!$D$16)</f>
        <v>0</v>
      </c>
      <c r="H31" s="569">
        <f>'ԷնՀ (ՏՋ)'!H34</f>
        <v>0</v>
      </c>
      <c r="I31" s="569">
        <f>'ԷնՀ (ՏՋ)'!I34</f>
        <v>0</v>
      </c>
      <c r="J31" s="569">
        <f>'ԷնՀ (ՏՋ)'!J34</f>
        <v>0</v>
      </c>
      <c r="K31" s="569">
        <f>'ԷնՀ (ՏՋ)'!K34</f>
        <v>0</v>
      </c>
      <c r="L31" s="569">
        <f>'ԷնՀ (ՏՋ)'!L34</f>
        <v>0</v>
      </c>
      <c r="M31" s="569">
        <f>'ԷնՀ (ՏՋ)'!M34</f>
        <v>0</v>
      </c>
      <c r="N31" s="570">
        <f t="shared" si="19"/>
        <v>0</v>
      </c>
      <c r="O31" s="569">
        <f>'ԷնՀ (ՏՋ)'!O34</f>
        <v>0</v>
      </c>
      <c r="P31" s="569">
        <f>'ԷնՀ (ՏՋ)'!P34</f>
        <v>0</v>
      </c>
      <c r="Q31" s="569">
        <f>'ԷնՀ (ՏՋ)'!Q34</f>
        <v>0</v>
      </c>
      <c r="R31" s="569">
        <f>'ԷնՀ (ՏՋ)'!R34</f>
        <v>0</v>
      </c>
      <c r="S31" s="569">
        <f>'ԷնՀ (ՏՋ)'!S34</f>
        <v>0</v>
      </c>
      <c r="T31" s="569">
        <f>'ԷնՀ (ՏՋ)'!T34</f>
        <v>0</v>
      </c>
      <c r="U31" s="569">
        <f>'ԷնՀ (ՏՋ)'!U34</f>
        <v>0</v>
      </c>
      <c r="V31" s="569">
        <f>'ԷնՀ (ՏՋ)'!V34</f>
        <v>0</v>
      </c>
      <c r="W31" s="569">
        <f>'ԷնՀ (ՏՋ)'!W34</f>
        <v>0</v>
      </c>
      <c r="X31" s="569">
        <f>'ԷնՀ (ՏՋ)'!X34</f>
        <v>0</v>
      </c>
      <c r="Y31" s="569">
        <f>'ԷնՀ (ՏՋ)'!Y34</f>
        <v>0</v>
      </c>
      <c r="Z31" s="569">
        <f>'ԷնՀ (ՏՋ)'!Z34</f>
        <v>0</v>
      </c>
      <c r="AA31" s="571">
        <f>'ԷնՀ (ՏՋ)'!AA34</f>
        <v>0</v>
      </c>
      <c r="AB31" s="572">
        <f t="shared" si="17"/>
        <v>0</v>
      </c>
      <c r="AC31" s="569">
        <f>'ԷնՀ (ՏՋ)'!AC34</f>
        <v>0</v>
      </c>
      <c r="AD31" s="569">
        <f>'ԷնՀ (ՏՋ)'!AD34</f>
        <v>0</v>
      </c>
      <c r="AE31" s="569">
        <f>'ԷնՀ (ՏՋ)'!AE34</f>
        <v>0</v>
      </c>
      <c r="AF31" s="569">
        <f>'ԷնՀ (ՏՋ)'!AF34</f>
        <v>0</v>
      </c>
      <c r="AG31" s="569">
        <f>'ԷնՀ (ՏՋ)'!AG34</f>
        <v>0</v>
      </c>
      <c r="AH31" s="569">
        <f>'ԷնՀ (ՏՋ)'!AH34</f>
        <v>0</v>
      </c>
      <c r="AI31" s="569">
        <f>'ԷնՀ (ՏՋ)'!AI34</f>
        <v>0</v>
      </c>
      <c r="AJ31" s="569">
        <f>'ԷնՀ (ՏՋ)'!AJ34</f>
        <v>0</v>
      </c>
      <c r="AK31" s="570">
        <f>'ԷնՀ (ՏՋ)'!AK34</f>
        <v>0</v>
      </c>
      <c r="AL31" s="765">
        <f>'ԷնՀ (ՏՋ)'!AL34</f>
        <v>0</v>
      </c>
      <c r="AM31" s="766">
        <f>'ԷնՀ (ՏՋ)'!AM34</f>
        <v>0</v>
      </c>
      <c r="AN31" s="206"/>
    </row>
    <row r="32" spans="2:40" ht="15" thickBot="1">
      <c r="B32" s="714">
        <v>6</v>
      </c>
      <c r="C32" s="724" t="s">
        <v>517</v>
      </c>
      <c r="D32" s="725" t="s">
        <v>518</v>
      </c>
      <c r="E32" s="717" t="s">
        <v>37</v>
      </c>
      <c r="F32" s="726">
        <f t="shared" si="4"/>
        <v>7525.9270503783991</v>
      </c>
      <c r="G32" s="727">
        <f>-('Մուտք 4'!D82*Ջերմարարություն!$D$13+'Մուտք 4'!E82*Ջերմարարություն!$D$15+'Մուտք 4'!F82*Ջերմարարություն!$D$16)</f>
        <v>0</v>
      </c>
      <c r="H32" s="727">
        <f>'ԷնՀ (ՏՋ)'!H35</f>
        <v>0</v>
      </c>
      <c r="I32" s="727">
        <f>'ԷնՀ (ՏՋ)'!I35</f>
        <v>0</v>
      </c>
      <c r="J32" s="727">
        <f>'ԷնՀ (ՏՋ)'!J35</f>
        <v>0</v>
      </c>
      <c r="K32" s="727">
        <f>'ԷնՀ (ՏՋ)'!K35</f>
        <v>0</v>
      </c>
      <c r="L32" s="727">
        <f>'ԷնՀ (ՏՋ)'!L35</f>
        <v>0</v>
      </c>
      <c r="M32" s="727">
        <f>'ԷնՀ (ՏՋ)'!M35</f>
        <v>0</v>
      </c>
      <c r="N32" s="727">
        <f>SUM(O32:Z32)</f>
        <v>0</v>
      </c>
      <c r="O32" s="727">
        <f>'ԷնՀ (ՏՋ)'!O35</f>
        <v>0</v>
      </c>
      <c r="P32" s="727">
        <f>'ԷնՀ (ՏՋ)'!P35</f>
        <v>0</v>
      </c>
      <c r="Q32" s="727">
        <f>'ԷնՀ (ՏՋ)'!Q35</f>
        <v>0</v>
      </c>
      <c r="R32" s="727">
        <f>'ԷնՀ (ՏՋ)'!R35</f>
        <v>0</v>
      </c>
      <c r="S32" s="727">
        <f>'ԷնՀ (ՏՋ)'!S35</f>
        <v>0</v>
      </c>
      <c r="T32" s="727">
        <f>'ԷնՀ (ՏՋ)'!T35</f>
        <v>0</v>
      </c>
      <c r="U32" s="727">
        <f>'ԷնՀ (ՏՋ)'!U35</f>
        <v>0</v>
      </c>
      <c r="V32" s="727">
        <f>'ԷնՀ (ՏՋ)'!V35</f>
        <v>0</v>
      </c>
      <c r="W32" s="727">
        <f>'ԷնՀ (ՏՋ)'!W35</f>
        <v>0</v>
      </c>
      <c r="X32" s="727">
        <f>'ԷնՀ (ՏՋ)'!X35</f>
        <v>0</v>
      </c>
      <c r="Y32" s="727">
        <f>'ԷնՀ (ՏՋ)'!Y35</f>
        <v>0</v>
      </c>
      <c r="Z32" s="727">
        <f>'ԷնՀ (ՏՋ)'!Z35</f>
        <v>0</v>
      </c>
      <c r="AA32" s="727">
        <f>'ԷնՀ (ՏՋ)'!AA35</f>
        <v>4963.3090503783988</v>
      </c>
      <c r="AB32" s="727">
        <f t="shared" si="17"/>
        <v>0</v>
      </c>
      <c r="AC32" s="727">
        <f>'ԷնՀ (ՏՋ)'!AC35</f>
        <v>0</v>
      </c>
      <c r="AD32" s="727">
        <f>'ԷնՀ (ՏՋ)'!AD35</f>
        <v>0</v>
      </c>
      <c r="AE32" s="727">
        <f>'ԷնՀ (ՏՋ)'!AE35</f>
        <v>0</v>
      </c>
      <c r="AF32" s="727">
        <f>'ԷնՀ (ՏՋ)'!AF35</f>
        <v>0</v>
      </c>
      <c r="AG32" s="727">
        <f>'ԷնՀ (ՏՋ)'!AG35</f>
        <v>0</v>
      </c>
      <c r="AH32" s="727">
        <f>'ԷնՀ (ՏՋ)'!AH35</f>
        <v>0</v>
      </c>
      <c r="AI32" s="727">
        <f>'ԷնՀ (ՏՋ)'!AI35</f>
        <v>0</v>
      </c>
      <c r="AJ32" s="727">
        <f>'ԷնՀ (ՏՋ)'!AJ35</f>
        <v>0</v>
      </c>
      <c r="AK32" s="727">
        <f>'ԷնՀ (ՏՋ)'!AK35</f>
        <v>0</v>
      </c>
      <c r="AL32" s="728">
        <f>'ԷնՀ (ՏՋ)'!AL35</f>
        <v>21</v>
      </c>
      <c r="AM32" s="729">
        <f>'ԷնՀ (ՏՋ)'!AM35</f>
        <v>2541.6179999999999</v>
      </c>
      <c r="AN32" s="206"/>
    </row>
    <row r="33" spans="1:40" ht="15" thickBot="1">
      <c r="B33" s="590">
        <v>7</v>
      </c>
      <c r="C33" s="707" t="s">
        <v>695</v>
      </c>
      <c r="D33" s="708" t="s">
        <v>696</v>
      </c>
      <c r="E33" s="709" t="s">
        <v>697</v>
      </c>
      <c r="F33" s="710">
        <f t="shared" si="4"/>
        <v>88704.242734584026</v>
      </c>
      <c r="G33" s="711">
        <f>+G34+G58</f>
        <v>53.378193999999993</v>
      </c>
      <c r="H33" s="711">
        <f>'ԷնՀ (ՏՋ)'!H36</f>
        <v>0.46799999999999997</v>
      </c>
      <c r="I33" s="711">
        <f>'ԷնՀ (ՏՋ)'!I36</f>
        <v>28.270499999999998</v>
      </c>
      <c r="J33" s="711">
        <f>'ԷնՀ (ՏՋ)'!J36</f>
        <v>23.669549999999997</v>
      </c>
      <c r="K33" s="711">
        <f>'ԷնՀ (ՏՋ)'!K36</f>
        <v>0.97014400000000123</v>
      </c>
      <c r="L33" s="711">
        <f>'ԷնՀ (ՏՋ)'!L36</f>
        <v>0</v>
      </c>
      <c r="M33" s="711">
        <f>'ԷնՀ (ՏՋ)'!M36</f>
        <v>0</v>
      </c>
      <c r="N33" s="711">
        <f>+N34+N58</f>
        <v>12609.520964400001</v>
      </c>
      <c r="O33" s="711">
        <f>'ԷնՀ (ՏՋ)'!O36</f>
        <v>47.384599999999992</v>
      </c>
      <c r="P33" s="711">
        <f>'ԷնՀ (ՏՋ)'!P36</f>
        <v>6142.284090000001</v>
      </c>
      <c r="Q33" s="711">
        <f>'ԷնՀ (ՏՋ)'!Q36</f>
        <v>0</v>
      </c>
      <c r="R33" s="711">
        <f>'ԷնՀ (ՏՋ)'!R36</f>
        <v>3.6708000000000003</v>
      </c>
      <c r="S33" s="711">
        <f>'ԷնՀ (ՏՋ)'!S36</f>
        <v>0</v>
      </c>
      <c r="T33" s="711">
        <f>'ԷնՀ (ՏՋ)'!T36</f>
        <v>317.21663999999998</v>
      </c>
      <c r="U33" s="711">
        <f>'ԷնՀ (ՏՋ)'!U36</f>
        <v>5078.4737999999998</v>
      </c>
      <c r="V33" s="711">
        <f>'ԷնՀ (ՏՋ)'!V36</f>
        <v>12.089880000000001</v>
      </c>
      <c r="W33" s="711">
        <f>'ԷնՀ (ՏՋ)'!W36</f>
        <v>260.311756</v>
      </c>
      <c r="X33" s="711">
        <f>'ԷնՀ (ՏՋ)'!X36</f>
        <v>4.6860000000000006E-2</v>
      </c>
      <c r="Y33" s="711">
        <f>'ԷնՀ (ՏՋ)'!Y36</f>
        <v>625.42695839999988</v>
      </c>
      <c r="Z33" s="711">
        <f>'ԷնՀ (ՏՋ)'!Z36</f>
        <v>122.61558000000001</v>
      </c>
      <c r="AA33" s="711">
        <f>'ԷնՀ (ՏՋ)'!AA36</f>
        <v>50644.317098584033</v>
      </c>
      <c r="AB33" s="711">
        <f>'ԷնՀ (ՏՋ)'!AB36</f>
        <v>6201.4320775999995</v>
      </c>
      <c r="AC33" s="711">
        <f>'ԷնՀ (ՏՋ)'!AC36</f>
        <v>0</v>
      </c>
      <c r="AD33" s="711">
        <f>'ԷնՀ (ՏՋ)'!AD36</f>
        <v>0</v>
      </c>
      <c r="AE33" s="711">
        <f>'ԷնՀ (ՏՋ)'!AE36</f>
        <v>0</v>
      </c>
      <c r="AF33" s="711">
        <f>'ԷնՀ (ՏՋ)'!AF36</f>
        <v>92.88000000000001</v>
      </c>
      <c r="AG33" s="711">
        <f>'ԷնՀ (ՏՋ)'!AG36</f>
        <v>3535.7777499999997</v>
      </c>
      <c r="AH33" s="711">
        <f>'ԷնՀ (ՏՋ)'!AH36</f>
        <v>252.80278000000004</v>
      </c>
      <c r="AI33" s="711">
        <f>'ԷնՀ (ՏՋ)'!AI36</f>
        <v>2319.9715475999997</v>
      </c>
      <c r="AJ33" s="711">
        <f>'ԷնՀ (ՏՋ)'!AJ36</f>
        <v>0</v>
      </c>
      <c r="AK33" s="711">
        <f>'ԷնՀ (ՏՋ)'!AK36</f>
        <v>0</v>
      </c>
      <c r="AL33" s="712">
        <f>'ԷնՀ (ՏՋ)'!AL36</f>
        <v>11</v>
      </c>
      <c r="AM33" s="713">
        <f>'ԷնՀ (ՏՋ)'!AM36</f>
        <v>19184.594400000005</v>
      </c>
      <c r="AN33" s="206"/>
    </row>
    <row r="34" spans="1:40" ht="26.25" thickBot="1">
      <c r="A34" s="108"/>
      <c r="B34" s="767">
        <v>7.1</v>
      </c>
      <c r="C34" s="768" t="s">
        <v>527</v>
      </c>
      <c r="D34" s="769" t="s">
        <v>528</v>
      </c>
      <c r="E34" s="770" t="s">
        <v>141</v>
      </c>
      <c r="F34" s="771">
        <f t="shared" si="4"/>
        <v>87473.441933033464</v>
      </c>
      <c r="G34" s="772">
        <f t="shared" ref="G34:AL34" si="20">+G35+G49+G54</f>
        <v>52.408049999999996</v>
      </c>
      <c r="H34" s="772">
        <f t="shared" si="20"/>
        <v>0.46799999999999997</v>
      </c>
      <c r="I34" s="772">
        <f t="shared" si="20"/>
        <v>28.270499999999998</v>
      </c>
      <c r="J34" s="772">
        <f t="shared" si="20"/>
        <v>23.669549999999997</v>
      </c>
      <c r="K34" s="772">
        <f t="shared" si="20"/>
        <v>0</v>
      </c>
      <c r="L34" s="772">
        <f t="shared" si="20"/>
        <v>0</v>
      </c>
      <c r="M34" s="772">
        <f t="shared" si="20"/>
        <v>0</v>
      </c>
      <c r="N34" s="772">
        <f t="shared" si="20"/>
        <v>11588.863870000001</v>
      </c>
      <c r="O34" s="772">
        <f t="shared" si="20"/>
        <v>47.384599999999992</v>
      </c>
      <c r="P34" s="772">
        <f t="shared" si="20"/>
        <v>6142.284090000001</v>
      </c>
      <c r="Q34" s="772">
        <f t="shared" si="20"/>
        <v>0</v>
      </c>
      <c r="R34" s="772">
        <f t="shared" si="20"/>
        <v>3.5047400000000004</v>
      </c>
      <c r="S34" s="772">
        <f t="shared" si="20"/>
        <v>0</v>
      </c>
      <c r="T34" s="772">
        <f t="shared" si="20"/>
        <v>317.21663999999998</v>
      </c>
      <c r="U34" s="772">
        <f t="shared" si="20"/>
        <v>5078.4737999999998</v>
      </c>
      <c r="V34" s="772">
        <f t="shared" si="20"/>
        <v>0</v>
      </c>
      <c r="W34" s="772">
        <f t="shared" si="20"/>
        <v>0</v>
      </c>
      <c r="X34" s="772">
        <f t="shared" si="20"/>
        <v>0</v>
      </c>
      <c r="Y34" s="772">
        <f t="shared" si="20"/>
        <v>0</v>
      </c>
      <c r="Z34" s="772">
        <f t="shared" si="20"/>
        <v>0</v>
      </c>
      <c r="AA34" s="772">
        <f t="shared" si="20"/>
        <v>50559.823083033465</v>
      </c>
      <c r="AB34" s="772">
        <f t="shared" si="20"/>
        <v>6076.6445299999996</v>
      </c>
      <c r="AC34" s="772">
        <f t="shared" si="20"/>
        <v>0</v>
      </c>
      <c r="AD34" s="772">
        <f t="shared" si="20"/>
        <v>0</v>
      </c>
      <c r="AE34" s="772">
        <f t="shared" si="20"/>
        <v>0</v>
      </c>
      <c r="AF34" s="772">
        <f t="shared" ref="AF34" si="21">+AF35+AF49+AF54</f>
        <v>92.88000000000001</v>
      </c>
      <c r="AG34" s="772">
        <f t="shared" si="20"/>
        <v>3535.7777499999997</v>
      </c>
      <c r="AH34" s="772">
        <f t="shared" si="20"/>
        <v>252.80278000000001</v>
      </c>
      <c r="AI34" s="772">
        <f t="shared" si="20"/>
        <v>2195.1839999999997</v>
      </c>
      <c r="AJ34" s="772">
        <f t="shared" si="20"/>
        <v>0</v>
      </c>
      <c r="AK34" s="772">
        <f t="shared" si="20"/>
        <v>0</v>
      </c>
      <c r="AL34" s="773">
        <f t="shared" si="20"/>
        <v>11</v>
      </c>
      <c r="AM34" s="774">
        <f>+AM35+AM49+AM54</f>
        <v>19184.702400000002</v>
      </c>
    </row>
    <row r="35" spans="1:40" ht="18.75" customHeight="1" outlineLevel="1">
      <c r="A35" s="105"/>
      <c r="B35" s="730" t="s">
        <v>168</v>
      </c>
      <c r="C35" s="775" t="s">
        <v>529</v>
      </c>
      <c r="D35" s="776" t="s">
        <v>530</v>
      </c>
      <c r="E35" s="733" t="s">
        <v>194</v>
      </c>
      <c r="F35" s="763">
        <f>G35+N35+AA35+AB35+AK35+AL35+AM35</f>
        <v>13403.124212683389</v>
      </c>
      <c r="G35" s="735">
        <f>SUM(G36:G48)</f>
        <v>2.3828999999999999E-2</v>
      </c>
      <c r="H35" s="736">
        <f t="shared" ref="H35:AM35" si="22">SUM(H36:H48)</f>
        <v>0</v>
      </c>
      <c r="I35" s="736">
        <f t="shared" si="22"/>
        <v>2.3828999999999999E-2</v>
      </c>
      <c r="J35" s="736">
        <f t="shared" si="22"/>
        <v>0</v>
      </c>
      <c r="K35" s="736">
        <f t="shared" si="22"/>
        <v>0</v>
      </c>
      <c r="L35" s="736">
        <f t="shared" si="22"/>
        <v>0</v>
      </c>
      <c r="M35" s="736">
        <f t="shared" si="22"/>
        <v>0</v>
      </c>
      <c r="N35" s="737">
        <f t="shared" si="22"/>
        <v>876.63635663199977</v>
      </c>
      <c r="O35" s="736">
        <f t="shared" si="22"/>
        <v>6.0701599999999987</v>
      </c>
      <c r="P35" s="736">
        <f t="shared" si="22"/>
        <v>0</v>
      </c>
      <c r="Q35" s="736">
        <f t="shared" si="22"/>
        <v>0</v>
      </c>
      <c r="R35" s="736">
        <f t="shared" si="22"/>
        <v>3.5047400000000004</v>
      </c>
      <c r="S35" s="736">
        <f t="shared" si="22"/>
        <v>0</v>
      </c>
      <c r="T35" s="736">
        <f t="shared" si="22"/>
        <v>0</v>
      </c>
      <c r="U35" s="736">
        <f t="shared" si="22"/>
        <v>867.06145663199993</v>
      </c>
      <c r="V35" s="736">
        <f t="shared" si="22"/>
        <v>0</v>
      </c>
      <c r="W35" s="736">
        <f t="shared" si="22"/>
        <v>0</v>
      </c>
      <c r="X35" s="736">
        <f t="shared" si="22"/>
        <v>0</v>
      </c>
      <c r="Y35" s="736">
        <f t="shared" si="22"/>
        <v>0</v>
      </c>
      <c r="Z35" s="736">
        <f t="shared" si="22"/>
        <v>0</v>
      </c>
      <c r="AA35" s="738">
        <f t="shared" si="22"/>
        <v>6623.9394347113885</v>
      </c>
      <c r="AB35" s="735">
        <f t="shared" si="22"/>
        <v>32.598592340000003</v>
      </c>
      <c r="AC35" s="736">
        <f t="shared" si="22"/>
        <v>0</v>
      </c>
      <c r="AD35" s="736">
        <f t="shared" si="22"/>
        <v>0</v>
      </c>
      <c r="AE35" s="736">
        <f t="shared" si="22"/>
        <v>0</v>
      </c>
      <c r="AF35" s="736">
        <f t="shared" si="22"/>
        <v>0</v>
      </c>
      <c r="AG35" s="736">
        <f t="shared" si="22"/>
        <v>32.282958499999999</v>
      </c>
      <c r="AH35" s="736">
        <f t="shared" si="22"/>
        <v>0.31563384</v>
      </c>
      <c r="AI35" s="736">
        <f t="shared" si="22"/>
        <v>0</v>
      </c>
      <c r="AJ35" s="736">
        <f t="shared" si="22"/>
        <v>0</v>
      </c>
      <c r="AK35" s="737">
        <f t="shared" si="22"/>
        <v>0</v>
      </c>
      <c r="AL35" s="739">
        <f t="shared" si="22"/>
        <v>0</v>
      </c>
      <c r="AM35" s="740">
        <f t="shared" si="22"/>
        <v>5869.9260000000004</v>
      </c>
    </row>
    <row r="36" spans="1:40" s="107" customFormat="1" ht="18.75" customHeight="1" outlineLevel="1">
      <c r="B36" s="623" t="s">
        <v>698</v>
      </c>
      <c r="C36" s="777" t="s">
        <v>531</v>
      </c>
      <c r="D36" s="689" t="s">
        <v>532</v>
      </c>
      <c r="E36" s="743" t="s">
        <v>333</v>
      </c>
      <c r="F36" s="778">
        <f t="shared" ref="F36:F57" si="23">G36+N36+AA36+AB36+AK36+AL36+AM36</f>
        <v>781.20511132775084</v>
      </c>
      <c r="G36" s="632">
        <f>SUM(H36:M36)</f>
        <v>0</v>
      </c>
      <c r="H36" s="629">
        <f>'ԷնՀ (ՏՋ)'!H42</f>
        <v>0</v>
      </c>
      <c r="I36" s="629">
        <f>'ԷնՀ (ՏՋ)'!I42</f>
        <v>0</v>
      </c>
      <c r="J36" s="629">
        <f>'ԷնՀ (ՏՋ)'!J42</f>
        <v>0</v>
      </c>
      <c r="K36" s="629">
        <f>'ԷնՀ (ՏՋ)'!K42</f>
        <v>0</v>
      </c>
      <c r="L36" s="629">
        <f>'ԷնՀ (ՏՋ)'!L42</f>
        <v>0</v>
      </c>
      <c r="M36" s="629">
        <f>'ԷնՀ (ՏՋ)'!M42</f>
        <v>0</v>
      </c>
      <c r="N36" s="630">
        <f>SUM(O36:Z36)</f>
        <v>0.34683999999999998</v>
      </c>
      <c r="O36" s="629">
        <f>'ԷնՀ (ՏՋ)'!O42</f>
        <v>0.34683999999999998</v>
      </c>
      <c r="P36" s="629">
        <f>'ԷնՀ (ՏՋ)'!P42</f>
        <v>0</v>
      </c>
      <c r="Q36" s="629">
        <f>'ԷնՀ (ՏՋ)'!Q42</f>
        <v>0</v>
      </c>
      <c r="R36" s="629">
        <f>'ԷնՀ (ՏՋ)'!R42</f>
        <v>0</v>
      </c>
      <c r="S36" s="629">
        <f>'ԷնՀ (ՏՋ)'!S42</f>
        <v>0</v>
      </c>
      <c r="T36" s="629">
        <f>'ԷնՀ (ՏՋ)'!T42</f>
        <v>0</v>
      </c>
      <c r="U36" s="629">
        <f>'ԷնՀ (ՏՋ)'!U42</f>
        <v>0</v>
      </c>
      <c r="V36" s="629">
        <f>'ԷնՀ (ՏՋ)'!V42</f>
        <v>0</v>
      </c>
      <c r="W36" s="629">
        <f>'ԷնՀ (ՏՋ)'!W42</f>
        <v>0</v>
      </c>
      <c r="X36" s="629">
        <f>'ԷնՀ (ՏՋ)'!X42</f>
        <v>0</v>
      </c>
      <c r="Y36" s="629">
        <f>'ԷնՀ (ՏՋ)'!Y42</f>
        <v>0</v>
      </c>
      <c r="Z36" s="629">
        <f>'ԷնՀ (ՏՋ)'!Z42</f>
        <v>0</v>
      </c>
      <c r="AA36" s="631">
        <f>'ԷնՀ (ՏՋ)'!AA42</f>
        <v>520.97427132775078</v>
      </c>
      <c r="AB36" s="632">
        <f>SUM(AC36:AJ36)</f>
        <v>0</v>
      </c>
      <c r="AC36" s="629">
        <f>'ԷնՀ (ՏՋ)'!AC42</f>
        <v>0</v>
      </c>
      <c r="AD36" s="629">
        <f>'ԷնՀ (ՏՋ)'!AD42</f>
        <v>0</v>
      </c>
      <c r="AE36" s="629">
        <f>'ԷնՀ (ՏՋ)'!AE42</f>
        <v>0</v>
      </c>
      <c r="AF36" s="629">
        <f>'ԷնՀ (ՏՋ)'!AF42</f>
        <v>0</v>
      </c>
      <c r="AG36" s="629">
        <f>'ԷնՀ (ՏՋ)'!AG42</f>
        <v>0</v>
      </c>
      <c r="AH36" s="629">
        <f>'ԷնՀ (ՏՋ)'!AH42</f>
        <v>0</v>
      </c>
      <c r="AI36" s="629">
        <f>'ԷնՀ (ՏՋ)'!AI42</f>
        <v>0</v>
      </c>
      <c r="AJ36" s="629">
        <f>'ԷնՀ (ՏՋ)'!AJ42</f>
        <v>0</v>
      </c>
      <c r="AK36" s="630">
        <f>'ԷնՀ (ՏՋ)'!AK42</f>
        <v>0</v>
      </c>
      <c r="AL36" s="746">
        <f>'ԷնՀ (ՏՋ)'!AL42</f>
        <v>0</v>
      </c>
      <c r="AM36" s="747">
        <f>'ԷնՀ (ՏՋ)'!AM42</f>
        <v>259.88400000000001</v>
      </c>
    </row>
    <row r="37" spans="1:40" s="107" customFormat="1" ht="29.25" customHeight="1" outlineLevel="1">
      <c r="B37" s="623" t="s">
        <v>699</v>
      </c>
      <c r="C37" s="777" t="s">
        <v>533</v>
      </c>
      <c r="D37" s="689" t="s">
        <v>534</v>
      </c>
      <c r="E37" s="743" t="s">
        <v>345</v>
      </c>
      <c r="F37" s="778">
        <f t="shared" si="23"/>
        <v>119.46188970489456</v>
      </c>
      <c r="G37" s="632">
        <f t="shared" ref="G37:G57" si="24">SUM(H37:M37)</f>
        <v>0</v>
      </c>
      <c r="H37" s="629">
        <f>'ԷնՀ (ՏՋ)'!H43</f>
        <v>0</v>
      </c>
      <c r="I37" s="629">
        <f>'ԷնՀ (ՏՋ)'!I43</f>
        <v>0</v>
      </c>
      <c r="J37" s="629">
        <f>'ԷնՀ (ՏՋ)'!J43</f>
        <v>0</v>
      </c>
      <c r="K37" s="629">
        <f>'ԷնՀ (ՏՋ)'!K43</f>
        <v>0</v>
      </c>
      <c r="L37" s="629">
        <f>'ԷնՀ (ՏՋ)'!L43</f>
        <v>0</v>
      </c>
      <c r="M37" s="629">
        <f>'ԷնՀ (ՏՋ)'!M43</f>
        <v>0</v>
      </c>
      <c r="N37" s="630">
        <f t="shared" ref="N37:N60" si="25">SUM(O37:Z37)</f>
        <v>4.5999999999999999E-3</v>
      </c>
      <c r="O37" s="629">
        <f>'ԷնՀ (ՏՋ)'!O43</f>
        <v>4.5999999999999999E-3</v>
      </c>
      <c r="P37" s="629">
        <f>'ԷնՀ (ՏՋ)'!P43</f>
        <v>0</v>
      </c>
      <c r="Q37" s="629">
        <f>'ԷնՀ (ՏՋ)'!Q43</f>
        <v>0</v>
      </c>
      <c r="R37" s="629">
        <f>'ԷնՀ (ՏՋ)'!R43</f>
        <v>0</v>
      </c>
      <c r="S37" s="629">
        <f>'ԷնՀ (ՏՋ)'!S43</f>
        <v>0</v>
      </c>
      <c r="T37" s="629">
        <f>'ԷնՀ (ՏՋ)'!T43</f>
        <v>0</v>
      </c>
      <c r="U37" s="629">
        <f>'ԷնՀ (ՏՋ)'!U43</f>
        <v>0</v>
      </c>
      <c r="V37" s="629">
        <f>'ԷնՀ (ՏՋ)'!V43</f>
        <v>0</v>
      </c>
      <c r="W37" s="629">
        <f>'ԷնՀ (ՏՋ)'!W43</f>
        <v>0</v>
      </c>
      <c r="X37" s="629">
        <f>'ԷնՀ (ՏՋ)'!X43</f>
        <v>0</v>
      </c>
      <c r="Y37" s="629">
        <f>'ԷնՀ (ՏՋ)'!Y43</f>
        <v>0</v>
      </c>
      <c r="Z37" s="629">
        <f>'ԷնՀ (ՏՋ)'!Z43</f>
        <v>0</v>
      </c>
      <c r="AA37" s="631">
        <f>'ԷնՀ (ՏՋ)'!AA43</f>
        <v>65.11528970489455</v>
      </c>
      <c r="AB37" s="632">
        <f t="shared" ref="AB37:AB57" si="26">SUM(AC37:AJ37)</f>
        <v>0</v>
      </c>
      <c r="AC37" s="629">
        <f>'ԷնՀ (ՏՋ)'!AC43</f>
        <v>0</v>
      </c>
      <c r="AD37" s="629">
        <f>'ԷնՀ (ՏՋ)'!AD43</f>
        <v>0</v>
      </c>
      <c r="AE37" s="629">
        <f>'ԷնՀ (ՏՋ)'!AE43</f>
        <v>0</v>
      </c>
      <c r="AF37" s="629">
        <f>'ԷնՀ (ՏՋ)'!AF43</f>
        <v>0</v>
      </c>
      <c r="AG37" s="629">
        <f>'ԷնՀ (ՏՋ)'!AG43</f>
        <v>0</v>
      </c>
      <c r="AH37" s="629">
        <f>'ԷնՀ (ՏՋ)'!AH43</f>
        <v>0</v>
      </c>
      <c r="AI37" s="629">
        <f>'ԷնՀ (ՏՋ)'!AI43</f>
        <v>0</v>
      </c>
      <c r="AJ37" s="629">
        <f>'ԷնՀ (ՏՋ)'!AJ43</f>
        <v>0</v>
      </c>
      <c r="AK37" s="630">
        <f>'ԷնՀ (ՏՋ)'!AK43</f>
        <v>0</v>
      </c>
      <c r="AL37" s="746">
        <f>'ԷնՀ (ՏՋ)'!AL43</f>
        <v>0</v>
      </c>
      <c r="AM37" s="747">
        <f>'ԷնՀ (ՏՋ)'!AM43</f>
        <v>54.342000000000006</v>
      </c>
    </row>
    <row r="38" spans="1:40" s="107" customFormat="1" ht="18.75" customHeight="1" outlineLevel="1">
      <c r="B38" s="623" t="s">
        <v>700</v>
      </c>
      <c r="C38" s="777" t="s">
        <v>535</v>
      </c>
      <c r="D38" s="689" t="s">
        <v>536</v>
      </c>
      <c r="E38" s="743" t="s">
        <v>334</v>
      </c>
      <c r="F38" s="778">
        <f t="shared" si="23"/>
        <v>1517.5092266265733</v>
      </c>
      <c r="G38" s="632">
        <f t="shared" si="24"/>
        <v>0</v>
      </c>
      <c r="H38" s="629">
        <f>'ԷնՀ (ՏՋ)'!H44</f>
        <v>0</v>
      </c>
      <c r="I38" s="629">
        <f>'ԷնՀ (ՏՋ)'!I44</f>
        <v>0</v>
      </c>
      <c r="J38" s="629">
        <f>'ԷնՀ (ՏՋ)'!J44</f>
        <v>0</v>
      </c>
      <c r="K38" s="629">
        <f>'ԷնՀ (ՏՋ)'!K44</f>
        <v>0</v>
      </c>
      <c r="L38" s="629">
        <f>'ԷնՀ (ՏՋ)'!L44</f>
        <v>0</v>
      </c>
      <c r="M38" s="629">
        <f>'ԷնՀ (ՏՋ)'!M44</f>
        <v>0</v>
      </c>
      <c r="N38" s="630">
        <f t="shared" si="25"/>
        <v>163.96704114199997</v>
      </c>
      <c r="O38" s="629">
        <f>'ԷնՀ (ՏՋ)'!O44</f>
        <v>2.3E-2</v>
      </c>
      <c r="P38" s="629">
        <f>'ԷնՀ (ՏՋ)'!P44</f>
        <v>0</v>
      </c>
      <c r="Q38" s="629">
        <f>'ԷնՀ (ՏՋ)'!Q44</f>
        <v>0</v>
      </c>
      <c r="R38" s="629">
        <f>'ԷնՀ (ՏՋ)'!R44</f>
        <v>0</v>
      </c>
      <c r="S38" s="629">
        <f>'ԷնՀ (ՏՋ)'!S44</f>
        <v>0</v>
      </c>
      <c r="T38" s="629">
        <f>'ԷնՀ (ՏՋ)'!T44</f>
        <v>0</v>
      </c>
      <c r="U38" s="629">
        <f>'ԷնՀ (ՏՋ)'!U44</f>
        <v>163.94404114199997</v>
      </c>
      <c r="V38" s="629">
        <f>'ԷնՀ (ՏՋ)'!V44</f>
        <v>0</v>
      </c>
      <c r="W38" s="629">
        <f>'ԷնՀ (ՏՋ)'!W44</f>
        <v>0</v>
      </c>
      <c r="X38" s="629">
        <f>'ԷնՀ (ՏՋ)'!X44</f>
        <v>0</v>
      </c>
      <c r="Y38" s="629">
        <f>'ԷնՀ (ՏՋ)'!Y44</f>
        <v>0</v>
      </c>
      <c r="Z38" s="629">
        <f>'ԷնՀ (ՏՋ)'!Z44</f>
        <v>0</v>
      </c>
      <c r="AA38" s="631">
        <f>'ԷնՀ (ՏՋ)'!AA44</f>
        <v>511.60528948457318</v>
      </c>
      <c r="AB38" s="632">
        <f t="shared" si="26"/>
        <v>0.22089600000000001</v>
      </c>
      <c r="AC38" s="629">
        <f>'ԷնՀ (ՏՋ)'!AC44</f>
        <v>0</v>
      </c>
      <c r="AD38" s="629">
        <f>'ԷնՀ (ՏՋ)'!AD44</f>
        <v>0</v>
      </c>
      <c r="AE38" s="629">
        <f>'ԷնՀ (ՏՋ)'!AE44</f>
        <v>0</v>
      </c>
      <c r="AF38" s="629">
        <f>'ԷնՀ (ՏՋ)'!AF44</f>
        <v>0</v>
      </c>
      <c r="AG38" s="629">
        <f>'ԷնՀ (ՏՋ)'!AG44</f>
        <v>0</v>
      </c>
      <c r="AH38" s="629">
        <f>'ԷնՀ (ՏՋ)'!AH44</f>
        <v>0.22089600000000001</v>
      </c>
      <c r="AI38" s="629">
        <f>'ԷնՀ (ՏՋ)'!AI44</f>
        <v>0</v>
      </c>
      <c r="AJ38" s="629">
        <f>'ԷնՀ (ՏՋ)'!AJ44</f>
        <v>0</v>
      </c>
      <c r="AK38" s="630">
        <f>'ԷնՀ (ՏՋ)'!AK44</f>
        <v>0</v>
      </c>
      <c r="AL38" s="746">
        <f>'ԷնՀ (ՏՋ)'!AL44</f>
        <v>0</v>
      </c>
      <c r="AM38" s="747">
        <f>'ԷնՀ (ՏՋ)'!AM44</f>
        <v>841.71600000000001</v>
      </c>
    </row>
    <row r="39" spans="1:40" s="107" customFormat="1" ht="18.75" customHeight="1" outlineLevel="1">
      <c r="B39" s="623" t="s">
        <v>701</v>
      </c>
      <c r="C39" s="777" t="s">
        <v>537</v>
      </c>
      <c r="D39" s="689" t="s">
        <v>538</v>
      </c>
      <c r="E39" s="743" t="s">
        <v>335</v>
      </c>
      <c r="F39" s="778">
        <f t="shared" si="23"/>
        <v>2676.2813160196147</v>
      </c>
      <c r="G39" s="632">
        <f t="shared" si="24"/>
        <v>0</v>
      </c>
      <c r="H39" s="629">
        <f>'ԷնՀ (ՏՋ)'!H45</f>
        <v>0</v>
      </c>
      <c r="I39" s="629">
        <f>'ԷնՀ (ՏՋ)'!I45</f>
        <v>0</v>
      </c>
      <c r="J39" s="629">
        <f>'ԷնՀ (ՏՋ)'!J45</f>
        <v>0</v>
      </c>
      <c r="K39" s="629">
        <f>'ԷնՀ (ՏՋ)'!K45</f>
        <v>0</v>
      </c>
      <c r="L39" s="629">
        <f>'ԷնՀ (ՏՋ)'!L45</f>
        <v>0</v>
      </c>
      <c r="M39" s="629">
        <f>'ԷնՀ (ՏՋ)'!M45</f>
        <v>0</v>
      </c>
      <c r="N39" s="630">
        <f t="shared" si="25"/>
        <v>18.48960971</v>
      </c>
      <c r="O39" s="629">
        <f>'ԷնՀ (ՏՋ)'!O45</f>
        <v>1.4581999999999999</v>
      </c>
      <c r="P39" s="629">
        <f>'ԷնՀ (ՏՋ)'!P45</f>
        <v>0</v>
      </c>
      <c r="Q39" s="629">
        <f>'ԷնՀ (ՏՋ)'!Q45</f>
        <v>0</v>
      </c>
      <c r="R39" s="629">
        <f>'ԷնՀ (ՏՋ)'!R45</f>
        <v>0</v>
      </c>
      <c r="S39" s="629">
        <f>'ԷնՀ (ՏՋ)'!S45</f>
        <v>0</v>
      </c>
      <c r="T39" s="629">
        <f>'ԷնՀ (ՏՋ)'!T45</f>
        <v>0</v>
      </c>
      <c r="U39" s="629">
        <f>'ԷնՀ (ՏՋ)'!U45</f>
        <v>17.031409709999998</v>
      </c>
      <c r="V39" s="629">
        <f>'ԷնՀ (ՏՋ)'!V45</f>
        <v>0</v>
      </c>
      <c r="W39" s="629">
        <f>'ԷնՀ (ՏՋ)'!W45</f>
        <v>0</v>
      </c>
      <c r="X39" s="629">
        <f>'ԷնՀ (ՏՋ)'!X45</f>
        <v>0</v>
      </c>
      <c r="Y39" s="629">
        <f>'ԷնՀ (ՏՋ)'!Y45</f>
        <v>0</v>
      </c>
      <c r="Z39" s="629">
        <f>'ԷնՀ (ՏՋ)'!Z45</f>
        <v>0</v>
      </c>
      <c r="AA39" s="631">
        <f>'ԷնՀ (ՏՋ)'!AA45</f>
        <v>2257.9073063096148</v>
      </c>
      <c r="AB39" s="632">
        <f t="shared" si="26"/>
        <v>0</v>
      </c>
      <c r="AC39" s="629">
        <f>'ԷնՀ (ՏՋ)'!AC45</f>
        <v>0</v>
      </c>
      <c r="AD39" s="629">
        <f>'ԷնՀ (ՏՋ)'!AD45</f>
        <v>0</v>
      </c>
      <c r="AE39" s="629">
        <f>'ԷնՀ (ՏՋ)'!AE45</f>
        <v>0</v>
      </c>
      <c r="AF39" s="629">
        <f>'ԷնՀ (ՏՋ)'!AF45</f>
        <v>0</v>
      </c>
      <c r="AG39" s="629">
        <f>'ԷնՀ (ՏՋ)'!AG45</f>
        <v>0</v>
      </c>
      <c r="AH39" s="629">
        <f>'ԷնՀ (ՏՋ)'!AH45</f>
        <v>0</v>
      </c>
      <c r="AI39" s="629">
        <f>'ԷնՀ (ՏՋ)'!AI45</f>
        <v>0</v>
      </c>
      <c r="AJ39" s="629">
        <f>'ԷնՀ (ՏՋ)'!AJ45</f>
        <v>0</v>
      </c>
      <c r="AK39" s="630">
        <f>'ԷնՀ (ՏՋ)'!AK45</f>
        <v>0</v>
      </c>
      <c r="AL39" s="746">
        <f>'ԷնՀ (ՏՋ)'!AL45</f>
        <v>0</v>
      </c>
      <c r="AM39" s="747">
        <f>'ԷնՀ (ՏՋ)'!AM45</f>
        <v>399.88439999999997</v>
      </c>
    </row>
    <row r="40" spans="1:40" s="107" customFormat="1" ht="18.75" customHeight="1" outlineLevel="1">
      <c r="B40" s="623" t="s">
        <v>702</v>
      </c>
      <c r="C40" s="777" t="s">
        <v>539</v>
      </c>
      <c r="D40" s="689" t="s">
        <v>540</v>
      </c>
      <c r="E40" s="743" t="s">
        <v>343</v>
      </c>
      <c r="F40" s="778">
        <f t="shared" si="23"/>
        <v>0</v>
      </c>
      <c r="G40" s="632">
        <f t="shared" si="24"/>
        <v>0</v>
      </c>
      <c r="H40" s="629">
        <f>'ԷնՀ (ՏՋ)'!H46</f>
        <v>0</v>
      </c>
      <c r="I40" s="629">
        <f>'ԷնՀ (ՏՋ)'!I46</f>
        <v>0</v>
      </c>
      <c r="J40" s="629">
        <f>'ԷնՀ (ՏՋ)'!J46</f>
        <v>0</v>
      </c>
      <c r="K40" s="629">
        <f>'ԷնՀ (ՏՋ)'!K46</f>
        <v>0</v>
      </c>
      <c r="L40" s="629">
        <f>'ԷնՀ (ՏՋ)'!L46</f>
        <v>0</v>
      </c>
      <c r="M40" s="629">
        <f>'ԷնՀ (ՏՋ)'!M46</f>
        <v>0</v>
      </c>
      <c r="N40" s="630">
        <f t="shared" si="25"/>
        <v>0</v>
      </c>
      <c r="O40" s="629">
        <f>'ԷնՀ (ՏՋ)'!O46</f>
        <v>0</v>
      </c>
      <c r="P40" s="629">
        <f>'ԷնՀ (ՏՋ)'!P46</f>
        <v>0</v>
      </c>
      <c r="Q40" s="629">
        <f>'ԷնՀ (ՏՋ)'!Q46</f>
        <v>0</v>
      </c>
      <c r="R40" s="629">
        <f>'ԷնՀ (ՏՋ)'!R46</f>
        <v>0</v>
      </c>
      <c r="S40" s="629">
        <f>'ԷնՀ (ՏՋ)'!S46</f>
        <v>0</v>
      </c>
      <c r="T40" s="629">
        <f>'ԷնՀ (ՏՋ)'!T46</f>
        <v>0</v>
      </c>
      <c r="U40" s="629">
        <f>'ԷնՀ (ՏՋ)'!U46</f>
        <v>0</v>
      </c>
      <c r="V40" s="629">
        <f>'ԷնՀ (ՏՋ)'!V46</f>
        <v>0</v>
      </c>
      <c r="W40" s="629">
        <f>'ԷնՀ (ՏՋ)'!W46</f>
        <v>0</v>
      </c>
      <c r="X40" s="629">
        <f>'ԷնՀ (ՏՋ)'!X46</f>
        <v>0</v>
      </c>
      <c r="Y40" s="629">
        <f>'ԷնՀ (ՏՋ)'!Y46</f>
        <v>0</v>
      </c>
      <c r="Z40" s="629">
        <f>'ԷնՀ (ՏՋ)'!Z46</f>
        <v>0</v>
      </c>
      <c r="AA40" s="631">
        <f>'ԷնՀ (ՏՋ)'!AA46</f>
        <v>0</v>
      </c>
      <c r="AB40" s="632">
        <f t="shared" si="26"/>
        <v>0</v>
      </c>
      <c r="AC40" s="629">
        <f>'ԷնՀ (ՏՋ)'!AC46</f>
        <v>0</v>
      </c>
      <c r="AD40" s="629">
        <f>'ԷնՀ (ՏՋ)'!AD46</f>
        <v>0</v>
      </c>
      <c r="AE40" s="629">
        <f>'ԷնՀ (ՏՋ)'!AE46</f>
        <v>0</v>
      </c>
      <c r="AF40" s="629">
        <f>'ԷնՀ (ՏՋ)'!AF46</f>
        <v>0</v>
      </c>
      <c r="AG40" s="629">
        <f>'ԷնՀ (ՏՋ)'!AG46</f>
        <v>0</v>
      </c>
      <c r="AH40" s="629">
        <f>'ԷնՀ (ՏՋ)'!AH46</f>
        <v>0</v>
      </c>
      <c r="AI40" s="629">
        <f>'ԷնՀ (ՏՋ)'!AI46</f>
        <v>0</v>
      </c>
      <c r="AJ40" s="629">
        <f>'ԷնՀ (ՏՋ)'!AJ46</f>
        <v>0</v>
      </c>
      <c r="AK40" s="630">
        <f>'ԷնՀ (ՏՋ)'!AK46</f>
        <v>0</v>
      </c>
      <c r="AL40" s="746">
        <f>'ԷնՀ (ՏՋ)'!AL46</f>
        <v>0</v>
      </c>
      <c r="AM40" s="747">
        <f>'ԷնՀ (ՏՋ)'!AM46</f>
        <v>0</v>
      </c>
    </row>
    <row r="41" spans="1:40" s="107" customFormat="1" ht="18.75" customHeight="1" outlineLevel="1">
      <c r="B41" s="623" t="s">
        <v>703</v>
      </c>
      <c r="C41" s="777" t="s">
        <v>541</v>
      </c>
      <c r="D41" s="689" t="s">
        <v>542</v>
      </c>
      <c r="E41" s="743" t="s">
        <v>336</v>
      </c>
      <c r="F41" s="778">
        <f t="shared" si="23"/>
        <v>110.68635346848508</v>
      </c>
      <c r="G41" s="632">
        <f t="shared" si="24"/>
        <v>0</v>
      </c>
      <c r="H41" s="629">
        <f>'ԷնՀ (ՏՋ)'!H47</f>
        <v>0</v>
      </c>
      <c r="I41" s="629">
        <f>'ԷնՀ (ՏՋ)'!I47</f>
        <v>0</v>
      </c>
      <c r="J41" s="629">
        <f>'ԷնՀ (ՏՋ)'!J47</f>
        <v>0</v>
      </c>
      <c r="K41" s="629">
        <f>'ԷնՀ (ՏՋ)'!K47</f>
        <v>0</v>
      </c>
      <c r="L41" s="629">
        <f>'ԷնՀ (ՏՋ)'!L47</f>
        <v>0</v>
      </c>
      <c r="M41" s="629">
        <f>'ԷնՀ (ՏՋ)'!M47</f>
        <v>0</v>
      </c>
      <c r="N41" s="630">
        <f t="shared" si="25"/>
        <v>1.2204457399999999</v>
      </c>
      <c r="O41" s="629">
        <f>'ԷնՀ (ՏՋ)'!O47</f>
        <v>1.2098</v>
      </c>
      <c r="P41" s="629">
        <f>'ԷնՀ (ՏՋ)'!P47</f>
        <v>0</v>
      </c>
      <c r="Q41" s="629">
        <f>'ԷնՀ (ՏՋ)'!Q47</f>
        <v>0</v>
      </c>
      <c r="R41" s="629">
        <f>'ԷնՀ (ՏՋ)'!R47</f>
        <v>0</v>
      </c>
      <c r="S41" s="629">
        <f>'ԷնՀ (ՏՋ)'!S47</f>
        <v>0</v>
      </c>
      <c r="T41" s="629">
        <f>'ԷնՀ (ՏՋ)'!T47</f>
        <v>0</v>
      </c>
      <c r="U41" s="629">
        <f>'ԷնՀ (ՏՋ)'!U47</f>
        <v>1.0645739999999997E-2</v>
      </c>
      <c r="V41" s="629">
        <f>'ԷնՀ (ՏՋ)'!V47</f>
        <v>0</v>
      </c>
      <c r="W41" s="629">
        <f>'ԷնՀ (ՏՋ)'!W47</f>
        <v>0</v>
      </c>
      <c r="X41" s="629">
        <f>'ԷնՀ (ՏՋ)'!X47</f>
        <v>0</v>
      </c>
      <c r="Y41" s="629">
        <f>'ԷնՀ (ՏՋ)'!Y47</f>
        <v>0</v>
      </c>
      <c r="Z41" s="629">
        <f>'ԷնՀ (ՏՋ)'!Z47</f>
        <v>0</v>
      </c>
      <c r="AA41" s="631">
        <f>'ԷնՀ (ՏՋ)'!AA47</f>
        <v>32.211286928485073</v>
      </c>
      <c r="AB41" s="632">
        <f t="shared" si="26"/>
        <v>6.7020800000000005E-2</v>
      </c>
      <c r="AC41" s="629">
        <f>'ԷնՀ (ՏՋ)'!AC47</f>
        <v>0</v>
      </c>
      <c r="AD41" s="629">
        <f>'ԷնՀ (ՏՋ)'!AD47</f>
        <v>0</v>
      </c>
      <c r="AE41" s="629">
        <f>'ԷնՀ (ՏՋ)'!AE47</f>
        <v>0</v>
      </c>
      <c r="AF41" s="629">
        <f>'ԷնՀ (ՏՋ)'!AF47</f>
        <v>0</v>
      </c>
      <c r="AG41" s="629">
        <f>'ԷնՀ (ՏՋ)'!AG47</f>
        <v>0</v>
      </c>
      <c r="AH41" s="629">
        <f>'ԷնՀ (ՏՋ)'!AH47</f>
        <v>6.7020800000000005E-2</v>
      </c>
      <c r="AI41" s="629">
        <f>'ԷնՀ (ՏՋ)'!AI47</f>
        <v>0</v>
      </c>
      <c r="AJ41" s="629">
        <f>'ԷնՀ (ՏՋ)'!AJ47</f>
        <v>0</v>
      </c>
      <c r="AK41" s="630">
        <f>'ԷնՀ (ՏՋ)'!AK47</f>
        <v>0</v>
      </c>
      <c r="AL41" s="746">
        <f>'ԷնՀ (ՏՋ)'!AL47</f>
        <v>0</v>
      </c>
      <c r="AM41" s="747">
        <f>'ԷնՀ (ՏՋ)'!AM47</f>
        <v>77.187600000000003</v>
      </c>
    </row>
    <row r="42" spans="1:40" s="107" customFormat="1" ht="18.75" customHeight="1" outlineLevel="1">
      <c r="B42" s="623" t="s">
        <v>704</v>
      </c>
      <c r="C42" s="777" t="s">
        <v>543</v>
      </c>
      <c r="D42" s="689" t="s">
        <v>544</v>
      </c>
      <c r="E42" s="743" t="s">
        <v>337</v>
      </c>
      <c r="F42" s="778">
        <f t="shared" si="23"/>
        <v>3752.2791533834488</v>
      </c>
      <c r="G42" s="632">
        <f t="shared" si="24"/>
        <v>0</v>
      </c>
      <c r="H42" s="629">
        <f>'ԷնՀ (ՏՋ)'!H48</f>
        <v>0</v>
      </c>
      <c r="I42" s="629">
        <f>'ԷնՀ (ՏՋ)'!I48</f>
        <v>0</v>
      </c>
      <c r="J42" s="629">
        <f>'ԷնՀ (ՏՋ)'!J48</f>
        <v>0</v>
      </c>
      <c r="K42" s="629">
        <f>'ԷնՀ (ՏՋ)'!K48</f>
        <v>0</v>
      </c>
      <c r="L42" s="629">
        <f>'ԷնՀ (ՏՋ)'!L48</f>
        <v>0</v>
      </c>
      <c r="M42" s="629">
        <f>'ԷնՀ (ՏՋ)'!M48</f>
        <v>0</v>
      </c>
      <c r="N42" s="630">
        <f t="shared" si="25"/>
        <v>630.0799457999999</v>
      </c>
      <c r="O42" s="629">
        <f>'ԷնՀ (ՏՋ)'!O48</f>
        <v>1.9457999999999998</v>
      </c>
      <c r="P42" s="629">
        <f>'ԷնՀ (ՏՋ)'!P48</f>
        <v>0</v>
      </c>
      <c r="Q42" s="629">
        <f>'ԷնՀ (ՏՋ)'!Q48</f>
        <v>0</v>
      </c>
      <c r="R42" s="629">
        <f>'ԷնՀ (ՏՋ)'!R48</f>
        <v>0</v>
      </c>
      <c r="S42" s="629">
        <f>'ԷնՀ (ՏՋ)'!S48</f>
        <v>0</v>
      </c>
      <c r="T42" s="629">
        <f>'ԷնՀ (ՏՋ)'!T48</f>
        <v>0</v>
      </c>
      <c r="U42" s="629">
        <f>'ԷնՀ (ՏՋ)'!U48</f>
        <v>628.13414579999994</v>
      </c>
      <c r="V42" s="629">
        <f>'ԷնՀ (ՏՋ)'!V48</f>
        <v>0</v>
      </c>
      <c r="W42" s="629">
        <f>'ԷնՀ (ՏՋ)'!W48</f>
        <v>0</v>
      </c>
      <c r="X42" s="629">
        <f>'ԷնՀ (ՏՋ)'!X48</f>
        <v>0</v>
      </c>
      <c r="Y42" s="629">
        <f>'ԷնՀ (ՏՋ)'!Y48</f>
        <v>0</v>
      </c>
      <c r="Z42" s="629">
        <f>'ԷնՀ (ՏՋ)'!Z48</f>
        <v>0</v>
      </c>
      <c r="AA42" s="631">
        <f>'ԷնՀ (ՏՋ)'!AA48</f>
        <v>243.31644158344909</v>
      </c>
      <c r="AB42" s="632">
        <f t="shared" si="26"/>
        <v>2.7566E-2</v>
      </c>
      <c r="AC42" s="629">
        <f>'ԷնՀ (ՏՋ)'!AC48</f>
        <v>0</v>
      </c>
      <c r="AD42" s="629">
        <f>'ԷնՀ (ՏՋ)'!AD48</f>
        <v>0</v>
      </c>
      <c r="AE42" s="629">
        <f>'ԷնՀ (ՏՋ)'!AE48</f>
        <v>0</v>
      </c>
      <c r="AF42" s="629">
        <f>'ԷնՀ (ՏՋ)'!AF48</f>
        <v>0</v>
      </c>
      <c r="AG42" s="629">
        <f>'ԷնՀ (ՏՋ)'!AG48</f>
        <v>0</v>
      </c>
      <c r="AH42" s="629">
        <f>'ԷնՀ (ՏՋ)'!AH48</f>
        <v>2.7566E-2</v>
      </c>
      <c r="AI42" s="629">
        <f>'ԷնՀ (ՏՋ)'!AI48</f>
        <v>0</v>
      </c>
      <c r="AJ42" s="629">
        <f>'ԷնՀ (ՏՋ)'!AJ48</f>
        <v>0</v>
      </c>
      <c r="AK42" s="630">
        <f>'ԷնՀ (ՏՋ)'!AK48</f>
        <v>0</v>
      </c>
      <c r="AL42" s="746">
        <f>'ԷնՀ (ՏՋ)'!AL48</f>
        <v>0</v>
      </c>
      <c r="AM42" s="747">
        <f>'ԷնՀ (ՏՋ)'!AM48</f>
        <v>2878.8552</v>
      </c>
    </row>
    <row r="43" spans="1:40" s="107" customFormat="1" ht="18.75" customHeight="1" outlineLevel="1">
      <c r="B43" s="623" t="s">
        <v>705</v>
      </c>
      <c r="C43" s="777" t="s">
        <v>545</v>
      </c>
      <c r="D43" s="689" t="s">
        <v>706</v>
      </c>
      <c r="E43" s="743" t="s">
        <v>338</v>
      </c>
      <c r="F43" s="778">
        <f t="shared" si="23"/>
        <v>3606.6316135114016</v>
      </c>
      <c r="G43" s="632">
        <f t="shared" si="24"/>
        <v>0</v>
      </c>
      <c r="H43" s="629">
        <f>'ԷնՀ (ՏՋ)'!H49</f>
        <v>0</v>
      </c>
      <c r="I43" s="629">
        <f>'ԷնՀ (ՏՋ)'!I49</f>
        <v>0</v>
      </c>
      <c r="J43" s="629">
        <f>'ԷնՀ (ՏՋ)'!J49</f>
        <v>0</v>
      </c>
      <c r="K43" s="629">
        <f>'ԷնՀ (ՏՋ)'!K49</f>
        <v>0</v>
      </c>
      <c r="L43" s="629">
        <f>'ԷնՀ (ՏՋ)'!L49</f>
        <v>0</v>
      </c>
      <c r="M43" s="629">
        <f>'ԷնՀ (ՏՋ)'!M49</f>
        <v>0</v>
      </c>
      <c r="N43" s="630">
        <f t="shared" si="25"/>
        <v>24.549470100000001</v>
      </c>
      <c r="O43" s="629">
        <f>'ԷնՀ (ՏՋ)'!O49</f>
        <v>0.25944</v>
      </c>
      <c r="P43" s="629">
        <f>'ԷնՀ (ՏՋ)'!P49</f>
        <v>0</v>
      </c>
      <c r="Q43" s="629">
        <f>'ԷնՀ (ՏՋ)'!Q49</f>
        <v>0</v>
      </c>
      <c r="R43" s="629">
        <f>'ԷնՀ (ՏՋ)'!R49</f>
        <v>0</v>
      </c>
      <c r="S43" s="629">
        <f>'ԷնՀ (ՏՋ)'!S49</f>
        <v>0</v>
      </c>
      <c r="T43" s="629">
        <f>'ԷնՀ (ՏՋ)'!T49</f>
        <v>0</v>
      </c>
      <c r="U43" s="629">
        <f>'ԷնՀ (ՏՋ)'!U49</f>
        <v>24.290030099999999</v>
      </c>
      <c r="V43" s="629">
        <f>'ԷնՀ (ՏՋ)'!V49</f>
        <v>0</v>
      </c>
      <c r="W43" s="629">
        <f>'ԷնՀ (ՏՋ)'!W49</f>
        <v>0</v>
      </c>
      <c r="X43" s="629">
        <f>'ԷնՀ (ՏՋ)'!X49</f>
        <v>0</v>
      </c>
      <c r="Y43" s="629">
        <f>'ԷնՀ (ՏՋ)'!Y49</f>
        <v>0</v>
      </c>
      <c r="Z43" s="629">
        <f>'ԷնՀ (ՏՋ)'!Z49</f>
        <v>0</v>
      </c>
      <c r="AA43" s="631">
        <f>'ԷնՀ (ՏՋ)'!AA49</f>
        <v>2622.760743411402</v>
      </c>
      <c r="AB43" s="632">
        <f t="shared" si="26"/>
        <v>8.3400000000000002E-2</v>
      </c>
      <c r="AC43" s="629">
        <f>'ԷնՀ (ՏՋ)'!AC49</f>
        <v>0</v>
      </c>
      <c r="AD43" s="629">
        <f>'ԷնՀ (ՏՋ)'!AD49</f>
        <v>0</v>
      </c>
      <c r="AE43" s="629">
        <f>'ԷնՀ (ՏՋ)'!AE49</f>
        <v>0</v>
      </c>
      <c r="AF43" s="629">
        <f>'ԷնՀ (ՏՋ)'!AF49</f>
        <v>0</v>
      </c>
      <c r="AG43" s="629">
        <f>'ԷնՀ (ՏՋ)'!AG49</f>
        <v>8.3400000000000002E-2</v>
      </c>
      <c r="AH43" s="629">
        <f>'ԷնՀ (ՏՋ)'!AH49</f>
        <v>0</v>
      </c>
      <c r="AI43" s="629">
        <f>'ԷնՀ (ՏՋ)'!AI49</f>
        <v>0</v>
      </c>
      <c r="AJ43" s="629">
        <f>'ԷնՀ (ՏՋ)'!AJ49</f>
        <v>0</v>
      </c>
      <c r="AK43" s="630">
        <f>'ԷնՀ (ՏՋ)'!AK49</f>
        <v>0</v>
      </c>
      <c r="AL43" s="746">
        <f>'ԷնՀ (ՏՋ)'!AL49</f>
        <v>0</v>
      </c>
      <c r="AM43" s="747">
        <f>'ԷնՀ (ՏՋ)'!AM49</f>
        <v>959.23799999999994</v>
      </c>
    </row>
    <row r="44" spans="1:40" s="107" customFormat="1" ht="18.75" customHeight="1" outlineLevel="1">
      <c r="B44" s="623" t="s">
        <v>707</v>
      </c>
      <c r="C44" s="777" t="s">
        <v>547</v>
      </c>
      <c r="D44" s="689" t="s">
        <v>548</v>
      </c>
      <c r="E44" s="743" t="s">
        <v>339</v>
      </c>
      <c r="F44" s="778">
        <f t="shared" si="23"/>
        <v>217.80539336527698</v>
      </c>
      <c r="G44" s="632">
        <f t="shared" si="24"/>
        <v>0</v>
      </c>
      <c r="H44" s="629">
        <f>'ԷնՀ (ՏՋ)'!H50</f>
        <v>0</v>
      </c>
      <c r="I44" s="629">
        <f>'ԷնՀ (ՏՋ)'!I50</f>
        <v>0</v>
      </c>
      <c r="J44" s="629">
        <f>'ԷնՀ (ՏՋ)'!J50</f>
        <v>0</v>
      </c>
      <c r="K44" s="629">
        <f>'ԷնՀ (ՏՋ)'!K50</f>
        <v>0</v>
      </c>
      <c r="L44" s="629">
        <f>'ԷնՀ (ՏՋ)'!L50</f>
        <v>0</v>
      </c>
      <c r="M44" s="629">
        <f>'ԷնՀ (ՏՋ)'!M50</f>
        <v>0</v>
      </c>
      <c r="N44" s="630">
        <f t="shared" si="25"/>
        <v>0</v>
      </c>
      <c r="O44" s="629">
        <f>'ԷնՀ (ՏՋ)'!O50</f>
        <v>0</v>
      </c>
      <c r="P44" s="629">
        <f>'ԷնՀ (ՏՋ)'!P50</f>
        <v>0</v>
      </c>
      <c r="Q44" s="629">
        <f>'ԷնՀ (ՏՋ)'!Q50</f>
        <v>0</v>
      </c>
      <c r="R44" s="629">
        <f>'ԷնՀ (ՏՋ)'!R50</f>
        <v>0</v>
      </c>
      <c r="S44" s="629">
        <f>'ԷնՀ (ՏՋ)'!S50</f>
        <v>0</v>
      </c>
      <c r="T44" s="629">
        <f>'ԷնՀ (ՏՋ)'!T50</f>
        <v>0</v>
      </c>
      <c r="U44" s="629">
        <f>'ԷնՀ (ՏՋ)'!U50</f>
        <v>0</v>
      </c>
      <c r="V44" s="629">
        <f>'ԷնՀ (ՏՋ)'!V50</f>
        <v>0</v>
      </c>
      <c r="W44" s="629">
        <f>'ԷնՀ (ՏՋ)'!W50</f>
        <v>0</v>
      </c>
      <c r="X44" s="629">
        <f>'ԷնՀ (ՏՋ)'!X50</f>
        <v>0</v>
      </c>
      <c r="Y44" s="629">
        <f>'ԷնՀ (ՏՋ)'!Y50</f>
        <v>0</v>
      </c>
      <c r="Z44" s="629">
        <f>'ԷնՀ (ՏՋ)'!Z50</f>
        <v>0</v>
      </c>
      <c r="AA44" s="631">
        <f>'ԷնՀ (ՏՋ)'!AA50</f>
        <v>145.920593365277</v>
      </c>
      <c r="AB44" s="632">
        <f t="shared" si="26"/>
        <v>0</v>
      </c>
      <c r="AC44" s="629">
        <f>'ԷնՀ (ՏՋ)'!AC50</f>
        <v>0</v>
      </c>
      <c r="AD44" s="629">
        <f>'ԷնՀ (ՏՋ)'!AD50</f>
        <v>0</v>
      </c>
      <c r="AE44" s="629">
        <f>'ԷնՀ (ՏՋ)'!AE50</f>
        <v>0</v>
      </c>
      <c r="AF44" s="629">
        <f>'ԷնՀ (ՏՋ)'!AF50</f>
        <v>0</v>
      </c>
      <c r="AG44" s="629">
        <f>'ԷնՀ (ՏՋ)'!AG50</f>
        <v>0</v>
      </c>
      <c r="AH44" s="629">
        <f>'ԷնՀ (ՏՋ)'!AH50</f>
        <v>0</v>
      </c>
      <c r="AI44" s="629">
        <f>'ԷնՀ (ՏՋ)'!AI50</f>
        <v>0</v>
      </c>
      <c r="AJ44" s="629">
        <f>'ԷնՀ (ՏՋ)'!AJ50</f>
        <v>0</v>
      </c>
      <c r="AK44" s="630">
        <f>'ԷնՀ (ՏՋ)'!AK50</f>
        <v>0</v>
      </c>
      <c r="AL44" s="746">
        <f>'ԷնՀ (ՏՋ)'!AL50</f>
        <v>0</v>
      </c>
      <c r="AM44" s="747">
        <f>'ԷնՀ (ՏՋ)'!AM50</f>
        <v>71.884799999999998</v>
      </c>
    </row>
    <row r="45" spans="1:40" s="107" customFormat="1" ht="18.75" customHeight="1" outlineLevel="1">
      <c r="B45" s="623" t="s">
        <v>708</v>
      </c>
      <c r="C45" s="777" t="s">
        <v>549</v>
      </c>
      <c r="D45" s="689" t="s">
        <v>550</v>
      </c>
      <c r="E45" s="743" t="s">
        <v>340</v>
      </c>
      <c r="F45" s="778">
        <f t="shared" si="23"/>
        <v>44.305469391697642</v>
      </c>
      <c r="G45" s="632">
        <f t="shared" si="24"/>
        <v>0</v>
      </c>
      <c r="H45" s="629">
        <f>'ԷնՀ (ՏՋ)'!H51</f>
        <v>0</v>
      </c>
      <c r="I45" s="629">
        <f>'ԷնՀ (ՏՋ)'!I51</f>
        <v>0</v>
      </c>
      <c r="J45" s="629">
        <f>'ԷնՀ (ՏՋ)'!J51</f>
        <v>0</v>
      </c>
      <c r="K45" s="629">
        <f>'ԷնՀ (ՏՋ)'!K51</f>
        <v>0</v>
      </c>
      <c r="L45" s="629">
        <f>'ԷնՀ (ՏՋ)'!L51</f>
        <v>0</v>
      </c>
      <c r="M45" s="629">
        <f>'ԷնՀ (ՏՋ)'!M51</f>
        <v>0</v>
      </c>
      <c r="N45" s="630">
        <f t="shared" si="25"/>
        <v>0</v>
      </c>
      <c r="O45" s="629">
        <f>'ԷնՀ (ՏՋ)'!O51</f>
        <v>0</v>
      </c>
      <c r="P45" s="629">
        <f>'ԷնՀ (ՏՋ)'!P51</f>
        <v>0</v>
      </c>
      <c r="Q45" s="629">
        <f>'ԷնՀ (ՏՋ)'!Q51</f>
        <v>0</v>
      </c>
      <c r="R45" s="629">
        <f>'ԷնՀ (ՏՋ)'!R51</f>
        <v>0</v>
      </c>
      <c r="S45" s="629">
        <f>'ԷնՀ (ՏՋ)'!S51</f>
        <v>0</v>
      </c>
      <c r="T45" s="629">
        <f>'ԷնՀ (ՏՋ)'!T51</f>
        <v>0</v>
      </c>
      <c r="U45" s="629">
        <f>'ԷնՀ (ՏՋ)'!U51</f>
        <v>0</v>
      </c>
      <c r="V45" s="629">
        <f>'ԷնՀ (ՏՋ)'!V51</f>
        <v>0</v>
      </c>
      <c r="W45" s="629">
        <f>'ԷնՀ (ՏՋ)'!W51</f>
        <v>0</v>
      </c>
      <c r="X45" s="629">
        <f>'ԷնՀ (ՏՋ)'!X51</f>
        <v>0</v>
      </c>
      <c r="Y45" s="629">
        <f>'ԷնՀ (ՏՋ)'!Y51</f>
        <v>0</v>
      </c>
      <c r="Z45" s="629">
        <f>'ԷնՀ (ՏՋ)'!Z51</f>
        <v>0</v>
      </c>
      <c r="AA45" s="631">
        <f>'ԷնՀ (ՏՋ)'!AA51</f>
        <v>2.7708633916976408</v>
      </c>
      <c r="AB45" s="632">
        <f t="shared" si="26"/>
        <v>32.102606000000002</v>
      </c>
      <c r="AC45" s="629">
        <f>'ԷնՀ (ՏՋ)'!AC51</f>
        <v>0</v>
      </c>
      <c r="AD45" s="629">
        <f>'ԷնՀ (ՏՋ)'!AD51</f>
        <v>0</v>
      </c>
      <c r="AE45" s="629">
        <f>'ԷնՀ (ՏՋ)'!AE51</f>
        <v>0</v>
      </c>
      <c r="AF45" s="629">
        <f>'ԷնՀ (ՏՋ)'!AF51</f>
        <v>0</v>
      </c>
      <c r="AG45" s="629">
        <f>'ԷնՀ (ՏՋ)'!AG51</f>
        <v>32.102606000000002</v>
      </c>
      <c r="AH45" s="629">
        <f>'ԷնՀ (ՏՋ)'!AH51</f>
        <v>0</v>
      </c>
      <c r="AI45" s="629">
        <f>'ԷնՀ (ՏՋ)'!AI51</f>
        <v>0</v>
      </c>
      <c r="AJ45" s="629">
        <f>'ԷնՀ (ՏՋ)'!AJ51</f>
        <v>0</v>
      </c>
      <c r="AK45" s="630">
        <f>'ԷնՀ (ՏՋ)'!AK51</f>
        <v>0</v>
      </c>
      <c r="AL45" s="746">
        <f>'ԷնՀ (ՏՋ)'!AL51</f>
        <v>0</v>
      </c>
      <c r="AM45" s="747">
        <f>'ԷնՀ (ՏՋ)'!AM51</f>
        <v>9.4320000000000004</v>
      </c>
    </row>
    <row r="46" spans="1:40" s="107" customFormat="1" ht="29.25" customHeight="1" outlineLevel="1">
      <c r="B46" s="623" t="s">
        <v>709</v>
      </c>
      <c r="C46" s="777" t="s">
        <v>551</v>
      </c>
      <c r="D46" s="689" t="s">
        <v>552</v>
      </c>
      <c r="E46" s="743" t="s">
        <v>346</v>
      </c>
      <c r="F46" s="778">
        <f t="shared" si="23"/>
        <v>54.843151320921592</v>
      </c>
      <c r="G46" s="632">
        <f t="shared" si="24"/>
        <v>0</v>
      </c>
      <c r="H46" s="629">
        <f>'ԷնՀ (ՏՋ)'!H52</f>
        <v>0</v>
      </c>
      <c r="I46" s="629">
        <f>'ԷնՀ (ՏՋ)'!I52</f>
        <v>0</v>
      </c>
      <c r="J46" s="629">
        <f>'ԷնՀ (ՏՋ)'!J52</f>
        <v>0</v>
      </c>
      <c r="K46" s="629">
        <f>'ԷնՀ (ՏՋ)'!K52</f>
        <v>0</v>
      </c>
      <c r="L46" s="629">
        <f>'ԷնՀ (ՏՋ)'!L52</f>
        <v>0</v>
      </c>
      <c r="M46" s="629">
        <f>'ԷնՀ (ՏՋ)'!M52</f>
        <v>0</v>
      </c>
      <c r="N46" s="630">
        <f t="shared" si="25"/>
        <v>0</v>
      </c>
      <c r="O46" s="629">
        <f>'ԷնՀ (ՏՋ)'!O52</f>
        <v>0</v>
      </c>
      <c r="P46" s="629">
        <f>'ԷնՀ (ՏՋ)'!P52</f>
        <v>0</v>
      </c>
      <c r="Q46" s="629">
        <f>'ԷնՀ (ՏՋ)'!Q52</f>
        <v>0</v>
      </c>
      <c r="R46" s="629">
        <f>'ԷնՀ (ՏՋ)'!R52</f>
        <v>0</v>
      </c>
      <c r="S46" s="629">
        <f>'ԷնՀ (ՏՋ)'!S52</f>
        <v>0</v>
      </c>
      <c r="T46" s="629">
        <f>'ԷնՀ (ՏՋ)'!T52</f>
        <v>0</v>
      </c>
      <c r="U46" s="629">
        <f>'ԷնՀ (ՏՋ)'!U52</f>
        <v>0</v>
      </c>
      <c r="V46" s="629">
        <f>'ԷնՀ (ՏՋ)'!V52</f>
        <v>0</v>
      </c>
      <c r="W46" s="629">
        <f>'ԷնՀ (ՏՋ)'!W52</f>
        <v>0</v>
      </c>
      <c r="X46" s="629">
        <f>'ԷնՀ (ՏՋ)'!X52</f>
        <v>0</v>
      </c>
      <c r="Y46" s="629">
        <f>'ԷնՀ (ՏՋ)'!Y52</f>
        <v>0</v>
      </c>
      <c r="Z46" s="629">
        <f>'ԷնՀ (ՏՋ)'!Z52</f>
        <v>0</v>
      </c>
      <c r="AA46" s="631">
        <f>'ԷնՀ (ՏՋ)'!AA52</f>
        <v>17.213988820921593</v>
      </c>
      <c r="AB46" s="632">
        <f t="shared" si="26"/>
        <v>9.5562500000000009E-2</v>
      </c>
      <c r="AC46" s="629">
        <f>'ԷնՀ (ՏՋ)'!AC52</f>
        <v>0</v>
      </c>
      <c r="AD46" s="629">
        <f>'ԷնՀ (ՏՋ)'!AD52</f>
        <v>0</v>
      </c>
      <c r="AE46" s="629">
        <f>'ԷնՀ (ՏՋ)'!AE52</f>
        <v>0</v>
      </c>
      <c r="AF46" s="629">
        <f>'ԷնՀ (ՏՋ)'!AF52</f>
        <v>0</v>
      </c>
      <c r="AG46" s="629">
        <f>'ԷնՀ (ՏՋ)'!AG52</f>
        <v>9.5562500000000009E-2</v>
      </c>
      <c r="AH46" s="629">
        <f>'ԷնՀ (ՏՋ)'!AH52</f>
        <v>0</v>
      </c>
      <c r="AI46" s="629">
        <f>'ԷնՀ (ՏՋ)'!AI52</f>
        <v>0</v>
      </c>
      <c r="AJ46" s="629">
        <f>'ԷնՀ (ՏՋ)'!AJ52</f>
        <v>0</v>
      </c>
      <c r="AK46" s="630">
        <f>'ԷնՀ (ՏՋ)'!AK52</f>
        <v>0</v>
      </c>
      <c r="AL46" s="746">
        <f>'ԷնՀ (ՏՋ)'!AL52</f>
        <v>0</v>
      </c>
      <c r="AM46" s="747">
        <f>'ԷնՀ (ՏՋ)'!AM52</f>
        <v>37.5336</v>
      </c>
    </row>
    <row r="47" spans="1:40" s="107" customFormat="1" ht="18.75" customHeight="1" outlineLevel="1">
      <c r="B47" s="623" t="s">
        <v>710</v>
      </c>
      <c r="C47" s="777" t="s">
        <v>553</v>
      </c>
      <c r="D47" s="689" t="s">
        <v>554</v>
      </c>
      <c r="E47" s="743" t="s">
        <v>313</v>
      </c>
      <c r="F47" s="778">
        <f t="shared" si="23"/>
        <v>301.11456480471014</v>
      </c>
      <c r="G47" s="632">
        <f t="shared" si="24"/>
        <v>2.3828999999999999E-2</v>
      </c>
      <c r="H47" s="629">
        <f>'ԷնՀ (ՏՋ)'!H53</f>
        <v>0</v>
      </c>
      <c r="I47" s="629">
        <f>'ԷնՀ (ՏՋ)'!I53</f>
        <v>2.3828999999999999E-2</v>
      </c>
      <c r="J47" s="629">
        <f>'ԷնՀ (ՏՋ)'!J53</f>
        <v>0</v>
      </c>
      <c r="K47" s="629">
        <f>'ԷնՀ (ՏՋ)'!K53</f>
        <v>0</v>
      </c>
      <c r="L47" s="629">
        <f>'ԷնՀ (ՏՋ)'!L53</f>
        <v>0</v>
      </c>
      <c r="M47" s="629">
        <f>'ԷնՀ (ՏՋ)'!M53</f>
        <v>0</v>
      </c>
      <c r="N47" s="630">
        <f t="shared" si="25"/>
        <v>37.847632539999999</v>
      </c>
      <c r="O47" s="629">
        <f>'ԷնՀ (ՏՋ)'!O53</f>
        <v>0.76267999999999991</v>
      </c>
      <c r="P47" s="629">
        <f>'ԷնՀ (ՏՋ)'!P53</f>
        <v>0</v>
      </c>
      <c r="Q47" s="629">
        <f>'ԷնՀ (ՏՋ)'!Q53</f>
        <v>0</v>
      </c>
      <c r="R47" s="629">
        <f>'ԷնՀ (ՏՋ)'!R53</f>
        <v>3.5047400000000004</v>
      </c>
      <c r="S47" s="629">
        <f>'ԷնՀ (ՏՋ)'!S53</f>
        <v>0</v>
      </c>
      <c r="T47" s="629">
        <f>'ԷնՀ (ՏՋ)'!T53</f>
        <v>0</v>
      </c>
      <c r="U47" s="629">
        <f>'ԷնՀ (ՏՋ)'!U53</f>
        <v>33.580212539999998</v>
      </c>
      <c r="V47" s="629">
        <f>'ԷնՀ (ՏՋ)'!V53</f>
        <v>0</v>
      </c>
      <c r="W47" s="629">
        <f>'ԷնՀ (ՏՋ)'!W53</f>
        <v>0</v>
      </c>
      <c r="X47" s="629">
        <f>'ԷնՀ (ՏՋ)'!X53</f>
        <v>0</v>
      </c>
      <c r="Y47" s="629">
        <f>'ԷնՀ (ՏՋ)'!Y53</f>
        <v>0</v>
      </c>
      <c r="Z47" s="629">
        <f>'ԷնՀ (ՏՋ)'!Z53</f>
        <v>0</v>
      </c>
      <c r="AA47" s="631">
        <f>'ԷնՀ (ՏՋ)'!AA53</f>
        <v>151.1159622247101</v>
      </c>
      <c r="AB47" s="632">
        <f t="shared" si="26"/>
        <v>1.5410400000000002E-3</v>
      </c>
      <c r="AC47" s="629">
        <f>'ԷնՀ (ՏՋ)'!AC53</f>
        <v>0</v>
      </c>
      <c r="AD47" s="629">
        <f>'ԷնՀ (ՏՋ)'!AD53</f>
        <v>0</v>
      </c>
      <c r="AE47" s="629">
        <f>'ԷնՀ (ՏՋ)'!AE53</f>
        <v>0</v>
      </c>
      <c r="AF47" s="629">
        <f>'ԷնՀ (ՏՋ)'!AF53</f>
        <v>0</v>
      </c>
      <c r="AG47" s="629">
        <f>'ԷնՀ (ՏՋ)'!AG53</f>
        <v>1.3900000000000002E-3</v>
      </c>
      <c r="AH47" s="629">
        <f>'ԷնՀ (ՏՋ)'!AH53</f>
        <v>1.5104000000000002E-4</v>
      </c>
      <c r="AI47" s="629">
        <f>'ԷնՀ (ՏՋ)'!AI53</f>
        <v>0</v>
      </c>
      <c r="AJ47" s="629">
        <f>'ԷնՀ (ՏՋ)'!AJ53</f>
        <v>0</v>
      </c>
      <c r="AK47" s="630">
        <f>'ԷնՀ (ՏՋ)'!AK53</f>
        <v>0</v>
      </c>
      <c r="AL47" s="746">
        <f>'ԷնՀ (ՏՋ)'!AL53</f>
        <v>0</v>
      </c>
      <c r="AM47" s="747">
        <f>'ԷնՀ (ՏՋ)'!AM53</f>
        <v>112.12560000000001</v>
      </c>
    </row>
    <row r="48" spans="1:40" s="107" customFormat="1" ht="18.75" customHeight="1" outlineLevel="1">
      <c r="B48" s="623" t="s">
        <v>711</v>
      </c>
      <c r="C48" s="777" t="s">
        <v>555</v>
      </c>
      <c r="D48" s="689" t="s">
        <v>496</v>
      </c>
      <c r="E48" s="743" t="s">
        <v>344</v>
      </c>
      <c r="F48" s="778">
        <f t="shared" si="23"/>
        <v>221.00096975861356</v>
      </c>
      <c r="G48" s="632">
        <f t="shared" si="24"/>
        <v>0</v>
      </c>
      <c r="H48" s="629">
        <f>'ԷնՀ (ՏՋ)'!H54</f>
        <v>0</v>
      </c>
      <c r="I48" s="629">
        <f>'ԷնՀ (ՏՋ)'!I54</f>
        <v>0</v>
      </c>
      <c r="J48" s="629">
        <f>'ԷնՀ (ՏՋ)'!J54</f>
        <v>0</v>
      </c>
      <c r="K48" s="629">
        <f>'ԷնՀ (ՏՋ)'!K54</f>
        <v>0</v>
      </c>
      <c r="L48" s="629">
        <f>'ԷնՀ (ՏՋ)'!L54</f>
        <v>0</v>
      </c>
      <c r="M48" s="629">
        <f>'ԷնՀ (ՏՋ)'!M54</f>
        <v>0</v>
      </c>
      <c r="N48" s="630">
        <f t="shared" si="25"/>
        <v>0.13077159999999999</v>
      </c>
      <c r="O48" s="629">
        <f>'ԷնՀ (ՏՋ)'!O54</f>
        <v>5.9799999999999999E-2</v>
      </c>
      <c r="P48" s="629">
        <f>'ԷնՀ (ՏՋ)'!P54</f>
        <v>0</v>
      </c>
      <c r="Q48" s="629">
        <f>'ԷնՀ (ՏՋ)'!Q54</f>
        <v>0</v>
      </c>
      <c r="R48" s="629">
        <f>'ԷնՀ (ՏՋ)'!R54</f>
        <v>0</v>
      </c>
      <c r="S48" s="629">
        <f>'ԷնՀ (ՏՋ)'!S54</f>
        <v>0</v>
      </c>
      <c r="T48" s="629">
        <f>'ԷնՀ (ՏՋ)'!T54</f>
        <v>0</v>
      </c>
      <c r="U48" s="629">
        <f>'ԷնՀ (ՏՋ)'!U54</f>
        <v>7.0971599999999996E-2</v>
      </c>
      <c r="V48" s="629">
        <f>'ԷնՀ (ՏՋ)'!V54</f>
        <v>0</v>
      </c>
      <c r="W48" s="629">
        <f>'ԷնՀ (ՏՋ)'!W54</f>
        <v>0</v>
      </c>
      <c r="X48" s="629">
        <f>'ԷնՀ (ՏՋ)'!X54</f>
        <v>0</v>
      </c>
      <c r="Y48" s="629">
        <f>'ԷնՀ (ՏՋ)'!Y54</f>
        <v>0</v>
      </c>
      <c r="Z48" s="629">
        <f>'ԷնՀ (ՏՋ)'!Z54</f>
        <v>0</v>
      </c>
      <c r="AA48" s="631">
        <f>'ԷնՀ (ՏՋ)'!AA54</f>
        <v>53.027398158613593</v>
      </c>
      <c r="AB48" s="632">
        <f t="shared" si="26"/>
        <v>0</v>
      </c>
      <c r="AC48" s="629">
        <f>'ԷնՀ (ՏՋ)'!AC54</f>
        <v>0</v>
      </c>
      <c r="AD48" s="629">
        <f>'ԷնՀ (ՏՋ)'!AD54</f>
        <v>0</v>
      </c>
      <c r="AE48" s="629">
        <f>'ԷնՀ (ՏՋ)'!AE54</f>
        <v>0</v>
      </c>
      <c r="AF48" s="629">
        <f>'ԷնՀ (ՏՋ)'!AF54</f>
        <v>0</v>
      </c>
      <c r="AG48" s="629">
        <f>'ԷնՀ (ՏՋ)'!AG54</f>
        <v>0</v>
      </c>
      <c r="AH48" s="629">
        <f>'ԷնՀ (ՏՋ)'!AH54</f>
        <v>0</v>
      </c>
      <c r="AI48" s="629">
        <f>'ԷնՀ (ՏՋ)'!AI54</f>
        <v>0</v>
      </c>
      <c r="AJ48" s="629">
        <f>'ԷնՀ (ՏՋ)'!AJ54</f>
        <v>0</v>
      </c>
      <c r="AK48" s="630">
        <f>'ԷնՀ (ՏՋ)'!AK54</f>
        <v>0</v>
      </c>
      <c r="AL48" s="746">
        <f>'ԷնՀ (ՏՋ)'!AL54</f>
        <v>0</v>
      </c>
      <c r="AM48" s="747">
        <f>'ԷնՀ (ՏՋ)'!AM54</f>
        <v>167.84279999999998</v>
      </c>
    </row>
    <row r="49" spans="1:39" ht="18.75" customHeight="1" outlineLevel="1">
      <c r="A49" s="105"/>
      <c r="B49" s="552" t="s">
        <v>169</v>
      </c>
      <c r="C49" s="764" t="s">
        <v>556</v>
      </c>
      <c r="D49" s="681" t="s">
        <v>557</v>
      </c>
      <c r="E49" s="751" t="s">
        <v>195</v>
      </c>
      <c r="F49" s="705">
        <f t="shared" si="23"/>
        <v>25853.201154500843</v>
      </c>
      <c r="G49" s="632">
        <f t="shared" si="24"/>
        <v>0</v>
      </c>
      <c r="H49" s="558">
        <f t="shared" ref="H49:M49" si="27">SUM(H50:H53)</f>
        <v>0</v>
      </c>
      <c r="I49" s="558">
        <f t="shared" si="27"/>
        <v>0</v>
      </c>
      <c r="J49" s="558">
        <f t="shared" si="27"/>
        <v>0</v>
      </c>
      <c r="K49" s="558">
        <f t="shared" si="27"/>
        <v>0</v>
      </c>
      <c r="L49" s="558">
        <f t="shared" si="27"/>
        <v>0</v>
      </c>
      <c r="M49" s="558">
        <f t="shared" si="27"/>
        <v>0</v>
      </c>
      <c r="N49" s="630">
        <f t="shared" si="25"/>
        <v>9306.4805677470013</v>
      </c>
      <c r="O49" s="558">
        <f t="shared" ref="O49:AA49" si="28">SUM(O50:O53)</f>
        <v>33.051551999999994</v>
      </c>
      <c r="P49" s="558">
        <f t="shared" si="28"/>
        <v>6142.284090000001</v>
      </c>
      <c r="Q49" s="558">
        <f t="shared" si="28"/>
        <v>0</v>
      </c>
      <c r="R49" s="558">
        <f t="shared" si="28"/>
        <v>0</v>
      </c>
      <c r="S49" s="558">
        <f t="shared" si="28"/>
        <v>0</v>
      </c>
      <c r="T49" s="558">
        <f t="shared" si="28"/>
        <v>0</v>
      </c>
      <c r="U49" s="558">
        <f t="shared" si="28"/>
        <v>3131.1449257470003</v>
      </c>
      <c r="V49" s="558">
        <f t="shared" si="28"/>
        <v>0</v>
      </c>
      <c r="W49" s="558">
        <f t="shared" si="28"/>
        <v>0</v>
      </c>
      <c r="X49" s="558">
        <f t="shared" si="28"/>
        <v>0</v>
      </c>
      <c r="Y49" s="558">
        <f t="shared" si="28"/>
        <v>0</v>
      </c>
      <c r="Z49" s="558">
        <f t="shared" si="28"/>
        <v>0</v>
      </c>
      <c r="AA49" s="560">
        <f t="shared" si="28"/>
        <v>16185.305786753845</v>
      </c>
      <c r="AB49" s="632">
        <f t="shared" si="26"/>
        <v>0</v>
      </c>
      <c r="AC49" s="558">
        <f t="shared" ref="AC49:AL49" si="29">SUM(AC50:AC53)</f>
        <v>0</v>
      </c>
      <c r="AD49" s="558">
        <f t="shared" si="29"/>
        <v>0</v>
      </c>
      <c r="AE49" s="558">
        <f t="shared" si="29"/>
        <v>0</v>
      </c>
      <c r="AF49" s="558">
        <f t="shared" ref="AF49" si="30">SUM(AF50:AF53)</f>
        <v>0</v>
      </c>
      <c r="AG49" s="558">
        <f t="shared" si="29"/>
        <v>0</v>
      </c>
      <c r="AH49" s="558">
        <f t="shared" si="29"/>
        <v>0</v>
      </c>
      <c r="AI49" s="558">
        <f t="shared" si="29"/>
        <v>0</v>
      </c>
      <c r="AJ49" s="558">
        <f t="shared" si="29"/>
        <v>0</v>
      </c>
      <c r="AK49" s="559">
        <f t="shared" si="29"/>
        <v>0</v>
      </c>
      <c r="AL49" s="706">
        <f t="shared" si="29"/>
        <v>0</v>
      </c>
      <c r="AM49" s="656">
        <f>SUM(AM50:AM53)</f>
        <v>361.41480000000001</v>
      </c>
    </row>
    <row r="50" spans="1:39" ht="18.75" customHeight="1" outlineLevel="1">
      <c r="A50" s="105"/>
      <c r="B50" s="552" t="s">
        <v>712</v>
      </c>
      <c r="C50" s="777" t="s">
        <v>558</v>
      </c>
      <c r="D50" s="689" t="s">
        <v>559</v>
      </c>
      <c r="E50" s="743" t="s">
        <v>315</v>
      </c>
      <c r="F50" s="778">
        <f t="shared" si="23"/>
        <v>257.91120000000001</v>
      </c>
      <c r="G50" s="632">
        <f t="shared" si="24"/>
        <v>0</v>
      </c>
      <c r="H50" s="629">
        <f>'ԷնՀ (ՏՋ)'!H56</f>
        <v>0</v>
      </c>
      <c r="I50" s="629">
        <f>'ԷնՀ (ՏՋ)'!I56</f>
        <v>0</v>
      </c>
      <c r="J50" s="629">
        <f>'ԷնՀ (ՏՋ)'!J56</f>
        <v>0</v>
      </c>
      <c r="K50" s="629">
        <f>'ԷնՀ (ՏՋ)'!K56</f>
        <v>0</v>
      </c>
      <c r="L50" s="629">
        <f>'ԷնՀ (ՏՋ)'!L56</f>
        <v>0</v>
      </c>
      <c r="M50" s="629">
        <f>'ԷնՀ (ՏՋ)'!M56</f>
        <v>0</v>
      </c>
      <c r="N50" s="630">
        <f t="shared" si="25"/>
        <v>0</v>
      </c>
      <c r="O50" s="629">
        <f>'ԷնՀ (ՏՋ)'!O56</f>
        <v>0</v>
      </c>
      <c r="P50" s="629">
        <f>'ԷնՀ (ՏՋ)'!P56</f>
        <v>0</v>
      </c>
      <c r="Q50" s="629">
        <f>'ԷնՀ (ՏՋ)'!Q56</f>
        <v>0</v>
      </c>
      <c r="R50" s="629">
        <f>'ԷնՀ (ՏՋ)'!R56</f>
        <v>0</v>
      </c>
      <c r="S50" s="629">
        <f>'ԷնՀ (ՏՋ)'!S56</f>
        <v>0</v>
      </c>
      <c r="T50" s="629">
        <f>'ԷնՀ (ՏՋ)'!T56</f>
        <v>0</v>
      </c>
      <c r="U50" s="629">
        <f>'ԷնՀ (ՏՋ)'!U56</f>
        <v>0</v>
      </c>
      <c r="V50" s="629">
        <f>'ԷնՀ (ՏՋ)'!V56</f>
        <v>0</v>
      </c>
      <c r="W50" s="629">
        <f>'ԷնՀ (ՏՋ)'!W56</f>
        <v>0</v>
      </c>
      <c r="X50" s="629">
        <f>'ԷնՀ (ՏՋ)'!X56</f>
        <v>0</v>
      </c>
      <c r="Y50" s="629">
        <f>'ԷնՀ (ՏՋ)'!Y56</f>
        <v>0</v>
      </c>
      <c r="Z50" s="629">
        <f>'ԷնՀ (ՏՋ)'!Z56</f>
        <v>0</v>
      </c>
      <c r="AA50" s="631">
        <f>'ԷնՀ (ՏՋ)'!AA56</f>
        <v>0</v>
      </c>
      <c r="AB50" s="632">
        <f t="shared" si="26"/>
        <v>0</v>
      </c>
      <c r="AC50" s="629">
        <f>'ԷնՀ (ՏՋ)'!AC56</f>
        <v>0</v>
      </c>
      <c r="AD50" s="629">
        <f>'ԷնՀ (ՏՋ)'!AD56</f>
        <v>0</v>
      </c>
      <c r="AE50" s="629">
        <f>'ԷնՀ (ՏՋ)'!AE56</f>
        <v>0</v>
      </c>
      <c r="AF50" s="629">
        <f>'ԷնՀ (ՏՋ)'!AF56</f>
        <v>0</v>
      </c>
      <c r="AG50" s="629">
        <f>'ԷնՀ (ՏՋ)'!AG56</f>
        <v>0</v>
      </c>
      <c r="AH50" s="629">
        <f>'ԷնՀ (ՏՋ)'!AH56</f>
        <v>0</v>
      </c>
      <c r="AI50" s="629">
        <f>'ԷնՀ (ՏՋ)'!AI56</f>
        <v>0</v>
      </c>
      <c r="AJ50" s="629">
        <f>'ԷնՀ (ՏՋ)'!AJ56</f>
        <v>0</v>
      </c>
      <c r="AK50" s="630">
        <f>'ԷնՀ (ՏՋ)'!AK56</f>
        <v>0</v>
      </c>
      <c r="AL50" s="746">
        <f>'ԷնՀ (ՏՋ)'!AL56</f>
        <v>0</v>
      </c>
      <c r="AM50" s="747">
        <f>'ԷնՀ (ՏՋ)'!AM56</f>
        <v>257.91120000000001</v>
      </c>
    </row>
    <row r="51" spans="1:39" s="107" customFormat="1" ht="18.75" customHeight="1" outlineLevel="1">
      <c r="B51" s="623" t="s">
        <v>713</v>
      </c>
      <c r="C51" s="777" t="s">
        <v>560</v>
      </c>
      <c r="D51" s="689" t="s">
        <v>561</v>
      </c>
      <c r="E51" s="743" t="s">
        <v>245</v>
      </c>
      <c r="F51" s="778">
        <f t="shared" si="23"/>
        <v>25491.786354500844</v>
      </c>
      <c r="G51" s="632">
        <f t="shared" si="24"/>
        <v>0</v>
      </c>
      <c r="H51" s="629">
        <f>'ԷնՀ (ՏՋ)'!H57</f>
        <v>0</v>
      </c>
      <c r="I51" s="629">
        <f>'ԷնՀ (ՏՋ)'!I57</f>
        <v>0</v>
      </c>
      <c r="J51" s="629">
        <f>'ԷնՀ (ՏՋ)'!J57</f>
        <v>0</v>
      </c>
      <c r="K51" s="629">
        <f>'ԷնՀ (ՏՋ)'!K57</f>
        <v>0</v>
      </c>
      <c r="L51" s="629">
        <f>'ԷնՀ (ՏՋ)'!L57</f>
        <v>0</v>
      </c>
      <c r="M51" s="629">
        <f>'ԷնՀ (ՏՋ)'!M57</f>
        <v>0</v>
      </c>
      <c r="N51" s="630">
        <f t="shared" si="25"/>
        <v>9306.4805677470013</v>
      </c>
      <c r="O51" s="629">
        <f>'ԷնՀ (ՏՋ)'!O57</f>
        <v>33.051551999999994</v>
      </c>
      <c r="P51" s="629">
        <f>'ԷնՀ (ՏՋ)'!P57</f>
        <v>6142.284090000001</v>
      </c>
      <c r="Q51" s="629">
        <f>'ԷնՀ (ՏՋ)'!Q57</f>
        <v>0</v>
      </c>
      <c r="R51" s="629">
        <f>'ԷնՀ (ՏՋ)'!R57</f>
        <v>0</v>
      </c>
      <c r="S51" s="629">
        <f>'ԷնՀ (ՏՋ)'!S57</f>
        <v>0</v>
      </c>
      <c r="T51" s="629">
        <f>'ԷնՀ (ՏՋ)'!T57</f>
        <v>0</v>
      </c>
      <c r="U51" s="629">
        <f>'ԷնՀ (ՏՋ)'!U57</f>
        <v>3131.1449257470003</v>
      </c>
      <c r="V51" s="629">
        <f>'ԷնՀ (ՏՋ)'!V57</f>
        <v>0</v>
      </c>
      <c r="W51" s="629">
        <f>'ԷնՀ (ՏՋ)'!W57</f>
        <v>0</v>
      </c>
      <c r="X51" s="629">
        <f>'ԷնՀ (ՏՋ)'!X57</f>
        <v>0</v>
      </c>
      <c r="Y51" s="629">
        <f>'ԷնՀ (ՏՋ)'!Y57</f>
        <v>0</v>
      </c>
      <c r="Z51" s="629">
        <f>'ԷնՀ (ՏՋ)'!Z57</f>
        <v>0</v>
      </c>
      <c r="AA51" s="631">
        <f>'ԷնՀ (ՏՋ)'!AA57</f>
        <v>16185.305786753845</v>
      </c>
      <c r="AB51" s="632">
        <f t="shared" si="26"/>
        <v>0</v>
      </c>
      <c r="AC51" s="629">
        <f>'ԷնՀ (ՏՋ)'!AC57</f>
        <v>0</v>
      </c>
      <c r="AD51" s="629">
        <f>'ԷնՀ (ՏՋ)'!AD57</f>
        <v>0</v>
      </c>
      <c r="AE51" s="629">
        <f>'ԷնՀ (ՏՋ)'!AE57</f>
        <v>0</v>
      </c>
      <c r="AF51" s="629">
        <f>'ԷնՀ (ՏՋ)'!AF57</f>
        <v>0</v>
      </c>
      <c r="AG51" s="629">
        <f>'ԷնՀ (ՏՋ)'!AG57</f>
        <v>0</v>
      </c>
      <c r="AH51" s="629">
        <f>'ԷնՀ (ՏՋ)'!AH57</f>
        <v>0</v>
      </c>
      <c r="AI51" s="629">
        <f>'ԷնՀ (ՏՋ)'!AI57</f>
        <v>0</v>
      </c>
      <c r="AJ51" s="629">
        <f>'ԷնՀ (ՏՋ)'!AJ57</f>
        <v>0</v>
      </c>
      <c r="AK51" s="630">
        <f>'ԷնՀ (ՏՋ)'!AK57</f>
        <v>0</v>
      </c>
      <c r="AL51" s="746">
        <f>'ԷնՀ (ՏՋ)'!AL57</f>
        <v>0</v>
      </c>
      <c r="AM51" s="747">
        <f>'ԷնՀ (ՏՋ)'!AM57</f>
        <v>0</v>
      </c>
    </row>
    <row r="52" spans="1:39" s="107" customFormat="1" ht="18.75" customHeight="1" outlineLevel="1">
      <c r="B52" s="623" t="s">
        <v>714</v>
      </c>
      <c r="C52" s="777" t="s">
        <v>562</v>
      </c>
      <c r="D52" s="689" t="s">
        <v>563</v>
      </c>
      <c r="E52" s="743" t="s">
        <v>246</v>
      </c>
      <c r="F52" s="778">
        <f t="shared" si="23"/>
        <v>72.5364</v>
      </c>
      <c r="G52" s="632">
        <f t="shared" si="24"/>
        <v>0</v>
      </c>
      <c r="H52" s="629">
        <f>'ԷնՀ (ՏՋ)'!H58</f>
        <v>0</v>
      </c>
      <c r="I52" s="629">
        <f>'ԷնՀ (ՏՋ)'!I58</f>
        <v>0</v>
      </c>
      <c r="J52" s="629">
        <f>'ԷնՀ (ՏՋ)'!J58</f>
        <v>0</v>
      </c>
      <c r="K52" s="629">
        <f>'ԷնՀ (ՏՋ)'!K58</f>
        <v>0</v>
      </c>
      <c r="L52" s="629">
        <f>'ԷնՀ (ՏՋ)'!L58</f>
        <v>0</v>
      </c>
      <c r="M52" s="629">
        <f>'ԷնՀ (ՏՋ)'!M58</f>
        <v>0</v>
      </c>
      <c r="N52" s="630">
        <f t="shared" si="25"/>
        <v>0</v>
      </c>
      <c r="O52" s="629">
        <f>'ԷնՀ (ՏՋ)'!O58</f>
        <v>0</v>
      </c>
      <c r="P52" s="629">
        <f>'ԷնՀ (ՏՋ)'!P58</f>
        <v>0</v>
      </c>
      <c r="Q52" s="629">
        <f>'ԷնՀ (ՏՋ)'!Q58</f>
        <v>0</v>
      </c>
      <c r="R52" s="629">
        <f>'ԷնՀ (ՏՋ)'!R58</f>
        <v>0</v>
      </c>
      <c r="S52" s="629">
        <f>'ԷնՀ (ՏՋ)'!S58</f>
        <v>0</v>
      </c>
      <c r="T52" s="629">
        <f>'ԷնՀ (ՏՋ)'!T58</f>
        <v>0</v>
      </c>
      <c r="U52" s="629">
        <f>'ԷնՀ (ՏՋ)'!U58</f>
        <v>0</v>
      </c>
      <c r="V52" s="629">
        <f>'ԷնՀ (ՏՋ)'!V58</f>
        <v>0</v>
      </c>
      <c r="W52" s="629">
        <f>'ԷնՀ (ՏՋ)'!W58</f>
        <v>0</v>
      </c>
      <c r="X52" s="629">
        <f>'ԷնՀ (ՏՋ)'!X58</f>
        <v>0</v>
      </c>
      <c r="Y52" s="629">
        <f>'ԷնՀ (ՏՋ)'!Y58</f>
        <v>0</v>
      </c>
      <c r="Z52" s="629">
        <f>'ԷնՀ (ՏՋ)'!Z58</f>
        <v>0</v>
      </c>
      <c r="AA52" s="631">
        <f>'ԷնՀ (ՏՋ)'!AA58</f>
        <v>0</v>
      </c>
      <c r="AB52" s="632">
        <f t="shared" si="26"/>
        <v>0</v>
      </c>
      <c r="AC52" s="629">
        <f>'ԷնՀ (ՏՋ)'!AC58</f>
        <v>0</v>
      </c>
      <c r="AD52" s="629">
        <f>'ԷնՀ (ՏՋ)'!AD58</f>
        <v>0</v>
      </c>
      <c r="AE52" s="629">
        <f>'ԷնՀ (ՏՋ)'!AE58</f>
        <v>0</v>
      </c>
      <c r="AF52" s="629">
        <f>'ԷնՀ (ՏՋ)'!AF58</f>
        <v>0</v>
      </c>
      <c r="AG52" s="629">
        <f>'ԷնՀ (ՏՋ)'!AG58</f>
        <v>0</v>
      </c>
      <c r="AH52" s="629">
        <f>'ԷնՀ (ՏՋ)'!AH58</f>
        <v>0</v>
      </c>
      <c r="AI52" s="629">
        <f>'ԷնՀ (ՏՋ)'!AI58</f>
        <v>0</v>
      </c>
      <c r="AJ52" s="629">
        <f>'ԷնՀ (ՏՋ)'!AJ58</f>
        <v>0</v>
      </c>
      <c r="AK52" s="630">
        <f>'ԷնՀ (ՏՋ)'!AK58</f>
        <v>0</v>
      </c>
      <c r="AL52" s="746">
        <f>'ԷնՀ (ՏՋ)'!AL58</f>
        <v>0</v>
      </c>
      <c r="AM52" s="747">
        <f>'ԷնՀ (ՏՋ)'!AM58</f>
        <v>72.5364</v>
      </c>
    </row>
    <row r="53" spans="1:39" s="107" customFormat="1" ht="18.75" customHeight="1" outlineLevel="1">
      <c r="B53" s="623" t="s">
        <v>715</v>
      </c>
      <c r="C53" s="777" t="s">
        <v>564</v>
      </c>
      <c r="D53" s="689" t="s">
        <v>496</v>
      </c>
      <c r="E53" s="743" t="s">
        <v>303</v>
      </c>
      <c r="F53" s="778">
        <f t="shared" si="23"/>
        <v>30.967200000000002</v>
      </c>
      <c r="G53" s="632">
        <f t="shared" si="24"/>
        <v>0</v>
      </c>
      <c r="H53" s="629">
        <f>'ԷնՀ (ՏՋ)'!H59</f>
        <v>0</v>
      </c>
      <c r="I53" s="629">
        <f>'ԷնՀ (ՏՋ)'!I59</f>
        <v>0</v>
      </c>
      <c r="J53" s="629">
        <f>'ԷնՀ (ՏՋ)'!J59</f>
        <v>0</v>
      </c>
      <c r="K53" s="629">
        <f>'ԷնՀ (ՏՋ)'!K59</f>
        <v>0</v>
      </c>
      <c r="L53" s="629">
        <f>'ԷնՀ (ՏՋ)'!L59</f>
        <v>0</v>
      </c>
      <c r="M53" s="629">
        <f>'ԷնՀ (ՏՋ)'!M59</f>
        <v>0</v>
      </c>
      <c r="N53" s="630">
        <f t="shared" si="25"/>
        <v>0</v>
      </c>
      <c r="O53" s="629">
        <f>'ԷնՀ (ՏՋ)'!O59</f>
        <v>0</v>
      </c>
      <c r="P53" s="629">
        <f>'ԷնՀ (ՏՋ)'!P59</f>
        <v>0</v>
      </c>
      <c r="Q53" s="629">
        <f>'ԷնՀ (ՏՋ)'!Q59</f>
        <v>0</v>
      </c>
      <c r="R53" s="629">
        <f>'ԷնՀ (ՏՋ)'!R59</f>
        <v>0</v>
      </c>
      <c r="S53" s="629">
        <f>'ԷնՀ (ՏՋ)'!S59</f>
        <v>0</v>
      </c>
      <c r="T53" s="629">
        <f>'ԷնՀ (ՏՋ)'!T59</f>
        <v>0</v>
      </c>
      <c r="U53" s="629">
        <f>'ԷնՀ (ՏՋ)'!U59</f>
        <v>0</v>
      </c>
      <c r="V53" s="629">
        <f>'ԷնՀ (ՏՋ)'!V59</f>
        <v>0</v>
      </c>
      <c r="W53" s="629">
        <f>'ԷնՀ (ՏՋ)'!W59</f>
        <v>0</v>
      </c>
      <c r="X53" s="629">
        <f>'ԷնՀ (ՏՋ)'!X59</f>
        <v>0</v>
      </c>
      <c r="Y53" s="629">
        <f>'ԷնՀ (ՏՋ)'!Y59</f>
        <v>0</v>
      </c>
      <c r="Z53" s="629">
        <f>'ԷնՀ (ՏՋ)'!Z59</f>
        <v>0</v>
      </c>
      <c r="AA53" s="631">
        <f>'ԷնՀ (ՏՋ)'!AA59</f>
        <v>0</v>
      </c>
      <c r="AB53" s="632">
        <f t="shared" si="26"/>
        <v>0</v>
      </c>
      <c r="AC53" s="629">
        <f>'ԷնՀ (ՏՋ)'!AC59</f>
        <v>0</v>
      </c>
      <c r="AD53" s="629">
        <f>'ԷնՀ (ՏՋ)'!AD59</f>
        <v>0</v>
      </c>
      <c r="AE53" s="629">
        <f>'ԷնՀ (ՏՋ)'!AE59</f>
        <v>0</v>
      </c>
      <c r="AF53" s="629">
        <f>'ԷնՀ (ՏՋ)'!AF59</f>
        <v>0</v>
      </c>
      <c r="AG53" s="629">
        <f>'ԷնՀ (ՏՋ)'!AG59</f>
        <v>0</v>
      </c>
      <c r="AH53" s="629">
        <f>'ԷնՀ (ՏՋ)'!AH59</f>
        <v>0</v>
      </c>
      <c r="AI53" s="629">
        <f>'ԷնՀ (ՏՋ)'!AI59</f>
        <v>0</v>
      </c>
      <c r="AJ53" s="629">
        <f>'ԷնՀ (ՏՋ)'!AJ59</f>
        <v>0</v>
      </c>
      <c r="AK53" s="630">
        <f>'ԷնՀ (ՏՋ)'!AK59</f>
        <v>0</v>
      </c>
      <c r="AL53" s="746">
        <f>'ԷնՀ (ՏՋ)'!AL59</f>
        <v>0</v>
      </c>
      <c r="AM53" s="747">
        <f>'ԷնՀ (ՏՋ)'!AM59</f>
        <v>30.967200000000002</v>
      </c>
    </row>
    <row r="54" spans="1:39" ht="18.75" customHeight="1" outlineLevel="1">
      <c r="B54" s="552" t="s">
        <v>716</v>
      </c>
      <c r="C54" s="779" t="s">
        <v>525</v>
      </c>
      <c r="D54" s="750" t="s">
        <v>526</v>
      </c>
      <c r="E54" s="751" t="s">
        <v>44</v>
      </c>
      <c r="F54" s="705">
        <f t="shared" si="23"/>
        <v>48217.116565849225</v>
      </c>
      <c r="G54" s="632">
        <f t="shared" si="24"/>
        <v>52.384220999999997</v>
      </c>
      <c r="H54" s="558">
        <f t="shared" ref="H54:AM54" si="31">SUM(H55:H57)</f>
        <v>0.46799999999999997</v>
      </c>
      <c r="I54" s="558">
        <f t="shared" si="31"/>
        <v>28.246670999999999</v>
      </c>
      <c r="J54" s="558">
        <f t="shared" si="31"/>
        <v>23.669549999999997</v>
      </c>
      <c r="K54" s="558">
        <f t="shared" si="31"/>
        <v>0</v>
      </c>
      <c r="L54" s="558">
        <f t="shared" si="31"/>
        <v>0</v>
      </c>
      <c r="M54" s="558">
        <f t="shared" si="31"/>
        <v>0</v>
      </c>
      <c r="N54" s="630">
        <f t="shared" si="25"/>
        <v>1405.7469456209997</v>
      </c>
      <c r="O54" s="558">
        <f t="shared" si="31"/>
        <v>8.2628879999999985</v>
      </c>
      <c r="P54" s="558">
        <f t="shared" si="31"/>
        <v>0</v>
      </c>
      <c r="Q54" s="558">
        <f t="shared" si="31"/>
        <v>0</v>
      </c>
      <c r="R54" s="558">
        <f t="shared" si="31"/>
        <v>0</v>
      </c>
      <c r="S54" s="558">
        <f t="shared" si="31"/>
        <v>0</v>
      </c>
      <c r="T54" s="558">
        <f t="shared" si="31"/>
        <v>317.21663999999998</v>
      </c>
      <c r="U54" s="558">
        <f t="shared" si="31"/>
        <v>1080.2674176209996</v>
      </c>
      <c r="V54" s="558">
        <f t="shared" si="31"/>
        <v>0</v>
      </c>
      <c r="W54" s="558">
        <f t="shared" si="31"/>
        <v>0</v>
      </c>
      <c r="X54" s="558">
        <f t="shared" si="31"/>
        <v>0</v>
      </c>
      <c r="Y54" s="558">
        <f t="shared" si="31"/>
        <v>0</v>
      </c>
      <c r="Z54" s="558">
        <f t="shared" si="31"/>
        <v>0</v>
      </c>
      <c r="AA54" s="560">
        <f t="shared" si="31"/>
        <v>27750.577861568228</v>
      </c>
      <c r="AB54" s="632">
        <f t="shared" si="26"/>
        <v>6044.0459376599993</v>
      </c>
      <c r="AC54" s="558">
        <f t="shared" si="31"/>
        <v>0</v>
      </c>
      <c r="AD54" s="558">
        <f t="shared" si="31"/>
        <v>0</v>
      </c>
      <c r="AE54" s="558">
        <f t="shared" si="31"/>
        <v>0</v>
      </c>
      <c r="AF54" s="558">
        <f t="shared" ref="AF54" si="32">SUM(AF55:AF57)</f>
        <v>92.88000000000001</v>
      </c>
      <c r="AG54" s="558">
        <f t="shared" si="31"/>
        <v>3503.4947914999998</v>
      </c>
      <c r="AH54" s="558">
        <f t="shared" si="31"/>
        <v>252.48714616000001</v>
      </c>
      <c r="AI54" s="558">
        <f t="shared" si="31"/>
        <v>2195.1839999999997</v>
      </c>
      <c r="AJ54" s="558">
        <f t="shared" si="31"/>
        <v>0</v>
      </c>
      <c r="AK54" s="559">
        <f t="shared" si="31"/>
        <v>0</v>
      </c>
      <c r="AL54" s="706">
        <f>SUM(AL55:AL57)</f>
        <v>11</v>
      </c>
      <c r="AM54" s="656">
        <f t="shared" si="31"/>
        <v>12953.3616</v>
      </c>
    </row>
    <row r="55" spans="1:39" s="107" customFormat="1" ht="18.75" customHeight="1" outlineLevel="1">
      <c r="A55" s="485"/>
      <c r="B55" s="623" t="s">
        <v>717</v>
      </c>
      <c r="C55" s="780" t="s">
        <v>565</v>
      </c>
      <c r="D55" s="781" t="s">
        <v>566</v>
      </c>
      <c r="E55" s="743" t="s">
        <v>39</v>
      </c>
      <c r="F55" s="778">
        <f t="shared" si="23"/>
        <v>32848.636203169714</v>
      </c>
      <c r="G55" s="632">
        <f t="shared" si="24"/>
        <v>10.832180999999999</v>
      </c>
      <c r="H55" s="629">
        <f>'ԷնՀ (ՏՋ)'!H60</f>
        <v>0.46799999999999997</v>
      </c>
      <c r="I55" s="629">
        <f>'ԷնՀ (ՏՋ)'!I60</f>
        <v>5.6302709999999996</v>
      </c>
      <c r="J55" s="629">
        <f>'ԷնՀ (ՏՋ)'!J60</f>
        <v>4.7339099999999981</v>
      </c>
      <c r="K55" s="629">
        <f>'ԷնՀ (ՏՋ)'!K60</f>
        <v>0</v>
      </c>
      <c r="L55" s="629">
        <f>'ԷնՀ (ՏՋ)'!L60</f>
        <v>0</v>
      </c>
      <c r="M55" s="629">
        <f>'ԷնՀ (ՏՋ)'!M60</f>
        <v>0</v>
      </c>
      <c r="N55" s="630">
        <f t="shared" si="25"/>
        <v>27.6947023056</v>
      </c>
      <c r="O55" s="629">
        <f>'ԷնՀ (ՏՋ)'!O60</f>
        <v>2.0657219999999996</v>
      </c>
      <c r="P55" s="629">
        <f>'ԷնՀ (ՏՋ)'!P60</f>
        <v>0</v>
      </c>
      <c r="Q55" s="629">
        <f>'ԷնՀ (ՏՋ)'!Q60</f>
        <v>0</v>
      </c>
      <c r="R55" s="629">
        <f>'ԷնՀ (ՏՋ)'!R60</f>
        <v>0</v>
      </c>
      <c r="S55" s="629">
        <f>'ԷնՀ (ՏՋ)'!S60</f>
        <v>0</v>
      </c>
      <c r="T55" s="629">
        <f>'ԷնՀ (ՏՋ)'!T60</f>
        <v>0</v>
      </c>
      <c r="U55" s="629">
        <f>'ԷնՀ (ՏՋ)'!U60</f>
        <v>25.628980305599999</v>
      </c>
      <c r="V55" s="629">
        <f>'ԷնՀ (ՏՋ)'!V60</f>
        <v>0</v>
      </c>
      <c r="W55" s="629">
        <f>'ԷնՀ (ՏՋ)'!W60</f>
        <v>0</v>
      </c>
      <c r="X55" s="629">
        <f>'ԷնՀ (ՏՋ)'!X60</f>
        <v>0</v>
      </c>
      <c r="Y55" s="629">
        <f>'ԷնՀ (ՏՋ)'!Y60</f>
        <v>0</v>
      </c>
      <c r="Z55" s="629">
        <f>'ԷնՀ (ՏՋ)'!Z60</f>
        <v>0</v>
      </c>
      <c r="AA55" s="631">
        <f>'ԷնՀ (ՏՋ)'!AA60</f>
        <v>20123.395382204115</v>
      </c>
      <c r="AB55" s="632">
        <f t="shared" si="26"/>
        <v>5997.6059376599997</v>
      </c>
      <c r="AC55" s="629">
        <f>'ԷնՀ (ՏՋ)'!AC60</f>
        <v>0</v>
      </c>
      <c r="AD55" s="629">
        <f>'ԷնՀ (ՏՋ)'!AD60</f>
        <v>0</v>
      </c>
      <c r="AE55" s="629">
        <f>'ԷնՀ (ՏՋ)'!AE60</f>
        <v>0</v>
      </c>
      <c r="AF55" s="629">
        <f>'ԷնՀ (ՏՋ)'!AF60</f>
        <v>46.440000000000005</v>
      </c>
      <c r="AG55" s="629">
        <f>'ԷնՀ (ՏՋ)'!AG60</f>
        <v>3503.4947914999998</v>
      </c>
      <c r="AH55" s="629">
        <f>'ԷնՀ (ՏՋ)'!AH60</f>
        <v>252.48714616000001</v>
      </c>
      <c r="AI55" s="629">
        <f>'ԷնՀ (ՏՋ)'!AI60</f>
        <v>2195.1839999999997</v>
      </c>
      <c r="AJ55" s="629">
        <f>'ԷնՀ (ՏՋ)'!AJ60</f>
        <v>0</v>
      </c>
      <c r="AK55" s="630">
        <f>'ԷնՀ (ՏՋ)'!AK60</f>
        <v>0</v>
      </c>
      <c r="AL55" s="746">
        <f>'ԷնՀ (ՏՋ)'!AL60</f>
        <v>11</v>
      </c>
      <c r="AM55" s="747">
        <f>'ԷնՀ (ՏՋ)'!AM60</f>
        <v>6678.1080000000002</v>
      </c>
    </row>
    <row r="56" spans="1:39" s="107" customFormat="1" ht="18.75" customHeight="1" outlineLevel="1">
      <c r="A56" s="485"/>
      <c r="B56" s="623" t="s">
        <v>718</v>
      </c>
      <c r="C56" s="782" t="s">
        <v>567</v>
      </c>
      <c r="D56" s="781" t="s">
        <v>568</v>
      </c>
      <c r="E56" s="743" t="s">
        <v>40</v>
      </c>
      <c r="F56" s="778">
        <f t="shared" si="23"/>
        <v>1785.9486773153997</v>
      </c>
      <c r="G56" s="632">
        <f t="shared" si="24"/>
        <v>0</v>
      </c>
      <c r="H56" s="629">
        <f>'ԷնՀ (ՏՋ)'!H61</f>
        <v>0</v>
      </c>
      <c r="I56" s="629">
        <f>'ԷնՀ (ՏՋ)'!I61</f>
        <v>0</v>
      </c>
      <c r="J56" s="629">
        <f>'ԷնՀ (ՏՋ)'!J61</f>
        <v>0</v>
      </c>
      <c r="K56" s="629">
        <f>'ԷնՀ (ՏՋ)'!K61</f>
        <v>0</v>
      </c>
      <c r="L56" s="629">
        <f>'ԷնՀ (ՏՋ)'!L61</f>
        <v>0</v>
      </c>
      <c r="M56" s="629">
        <f>'ԷնՀ (ՏՋ)'!M61</f>
        <v>0</v>
      </c>
      <c r="N56" s="630">
        <f t="shared" si="25"/>
        <v>1371.8550773153997</v>
      </c>
      <c r="O56" s="629">
        <f>'ԷնՀ (ՏՋ)'!O61</f>
        <v>0</v>
      </c>
      <c r="P56" s="629">
        <f>'ԷնՀ (ՏՋ)'!P61</f>
        <v>0</v>
      </c>
      <c r="Q56" s="629">
        <f>'ԷնՀ (ՏՋ)'!Q61</f>
        <v>0</v>
      </c>
      <c r="R56" s="629">
        <f>'ԷնՀ (ՏՋ)'!R61</f>
        <v>0</v>
      </c>
      <c r="S56" s="629">
        <f>'ԷնՀ (ՏՋ)'!S61</f>
        <v>0</v>
      </c>
      <c r="T56" s="629">
        <f>'ԷնՀ (ՏՋ)'!T61</f>
        <v>317.21663999999998</v>
      </c>
      <c r="U56" s="629">
        <f>'ԷնՀ (ՏՋ)'!U61</f>
        <v>1054.6384373153996</v>
      </c>
      <c r="V56" s="629">
        <f>'ԷնՀ (ՏՋ)'!V61</f>
        <v>0</v>
      </c>
      <c r="W56" s="629">
        <f>'ԷնՀ (ՏՋ)'!W61</f>
        <v>0</v>
      </c>
      <c r="X56" s="629">
        <f>'ԷնՀ (ՏՋ)'!X61</f>
        <v>0</v>
      </c>
      <c r="Y56" s="629">
        <f>'ԷնՀ (ՏՋ)'!Y61</f>
        <v>0</v>
      </c>
      <c r="Z56" s="629">
        <f>'ԷնՀ (ՏՋ)'!Z61</f>
        <v>0</v>
      </c>
      <c r="AA56" s="631">
        <f>'ԷնՀ (ՏՋ)'!AA61</f>
        <v>0</v>
      </c>
      <c r="AB56" s="632">
        <f t="shared" si="26"/>
        <v>0</v>
      </c>
      <c r="AC56" s="629">
        <f>'ԷնՀ (ՏՋ)'!AC61</f>
        <v>0</v>
      </c>
      <c r="AD56" s="629">
        <f>'ԷնՀ (ՏՋ)'!AD61</f>
        <v>0</v>
      </c>
      <c r="AE56" s="629">
        <f>'ԷնՀ (ՏՋ)'!AE61</f>
        <v>0</v>
      </c>
      <c r="AF56" s="629">
        <f>'ԷնՀ (ՏՋ)'!AF61</f>
        <v>0</v>
      </c>
      <c r="AG56" s="629">
        <f>'ԷնՀ (ՏՋ)'!AG61</f>
        <v>0</v>
      </c>
      <c r="AH56" s="629">
        <f>'ԷնՀ (ՏՋ)'!AH61</f>
        <v>0</v>
      </c>
      <c r="AI56" s="629">
        <f>'ԷնՀ (ՏՋ)'!AI61</f>
        <v>0</v>
      </c>
      <c r="AJ56" s="629">
        <f>'ԷնՀ (ՏՋ)'!AJ61</f>
        <v>0</v>
      </c>
      <c r="AK56" s="630">
        <f>'ԷնՀ (ՏՋ)'!AK61</f>
        <v>0</v>
      </c>
      <c r="AL56" s="746">
        <f>'ԷնՀ (ՏՋ)'!AL61</f>
        <v>0</v>
      </c>
      <c r="AM56" s="747">
        <f>'ԷնՀ (ՏՋ)'!AM61</f>
        <v>414.09359999999998</v>
      </c>
    </row>
    <row r="57" spans="1:39" s="107" customFormat="1" ht="18.75" customHeight="1" outlineLevel="1" thickBot="1">
      <c r="A57" s="485"/>
      <c r="B57" s="783" t="s">
        <v>719</v>
      </c>
      <c r="C57" s="784" t="s">
        <v>569</v>
      </c>
      <c r="D57" s="785" t="s">
        <v>570</v>
      </c>
      <c r="E57" s="786" t="s">
        <v>41</v>
      </c>
      <c r="F57" s="787">
        <f t="shared" si="23"/>
        <v>13582.531685364116</v>
      </c>
      <c r="G57" s="788">
        <f t="shared" si="24"/>
        <v>41.552039999999998</v>
      </c>
      <c r="H57" s="789">
        <f>'ԷնՀ (ՏՋ)'!H62</f>
        <v>0</v>
      </c>
      <c r="I57" s="789">
        <f>'ԷնՀ (ՏՋ)'!I62</f>
        <v>22.616399999999999</v>
      </c>
      <c r="J57" s="789">
        <f>'ԷնՀ (ՏՋ)'!J62</f>
        <v>18.935639999999999</v>
      </c>
      <c r="K57" s="789">
        <f>'ԷնՀ (ՏՋ)'!K62</f>
        <v>0</v>
      </c>
      <c r="L57" s="789">
        <f>'ԷնՀ (ՏՋ)'!L62</f>
        <v>0</v>
      </c>
      <c r="M57" s="789">
        <f>'ԷնՀ (ՏՋ)'!M62</f>
        <v>0</v>
      </c>
      <c r="N57" s="790">
        <f t="shared" si="25"/>
        <v>6.1971659999999984</v>
      </c>
      <c r="O57" s="789">
        <f>'ԷնՀ (ՏՋ)'!O62</f>
        <v>6.1971659999999984</v>
      </c>
      <c r="P57" s="789">
        <f>'ԷնՀ (ՏՋ)'!P62</f>
        <v>0</v>
      </c>
      <c r="Q57" s="789">
        <f>'ԷնՀ (ՏՋ)'!Q62</f>
        <v>0</v>
      </c>
      <c r="R57" s="789">
        <f>'ԷնՀ (ՏՋ)'!R62</f>
        <v>0</v>
      </c>
      <c r="S57" s="789">
        <f>'ԷնՀ (ՏՋ)'!S62</f>
        <v>0</v>
      </c>
      <c r="T57" s="789">
        <f>'ԷնՀ (ՏՋ)'!T62</f>
        <v>0</v>
      </c>
      <c r="U57" s="789">
        <f>'ԷնՀ (ՏՋ)'!U62</f>
        <v>0</v>
      </c>
      <c r="V57" s="789">
        <f>'ԷնՀ (ՏՋ)'!V62</f>
        <v>0</v>
      </c>
      <c r="W57" s="789">
        <f>'ԷնՀ (ՏՋ)'!W62</f>
        <v>0</v>
      </c>
      <c r="X57" s="789">
        <f>'ԷնՀ (ՏՋ)'!X62</f>
        <v>0</v>
      </c>
      <c r="Y57" s="789">
        <f>'ԷնՀ (ՏՋ)'!Y62</f>
        <v>0</v>
      </c>
      <c r="Z57" s="789">
        <f>'ԷնՀ (ՏՋ)'!Z62</f>
        <v>0</v>
      </c>
      <c r="AA57" s="791">
        <f>'ԷնՀ (ՏՋ)'!AA62</f>
        <v>7627.1824793641154</v>
      </c>
      <c r="AB57" s="788">
        <f t="shared" si="26"/>
        <v>46.440000000000005</v>
      </c>
      <c r="AC57" s="789">
        <f>'ԷնՀ (ՏՋ)'!AC62</f>
        <v>0</v>
      </c>
      <c r="AD57" s="789">
        <f>'ԷնՀ (ՏՋ)'!AD62</f>
        <v>0</v>
      </c>
      <c r="AE57" s="789">
        <f>'ԷնՀ (ՏՋ)'!AE62</f>
        <v>0</v>
      </c>
      <c r="AF57" s="789">
        <f>'ԷնՀ (ՏՋ)'!AF62</f>
        <v>46.440000000000005</v>
      </c>
      <c r="AG57" s="789">
        <f>'ԷնՀ (ՏՋ)'!AG62</f>
        <v>0</v>
      </c>
      <c r="AH57" s="789">
        <f>'ԷնՀ (ՏՋ)'!AH62</f>
        <v>0</v>
      </c>
      <c r="AI57" s="789">
        <f>'ԷնՀ (ՏՋ)'!AI62</f>
        <v>0</v>
      </c>
      <c r="AJ57" s="789">
        <f>'ԷնՀ (ՏՋ)'!AJ62</f>
        <v>0</v>
      </c>
      <c r="AK57" s="790">
        <f>'ԷնՀ (ՏՋ)'!AK62</f>
        <v>0</v>
      </c>
      <c r="AL57" s="759">
        <f>'ԷնՀ (ՏՋ)'!AL62</f>
        <v>0</v>
      </c>
      <c r="AM57" s="760">
        <f>'ԷնՀ (ՏՋ)'!AM62</f>
        <v>5861.1600000000008</v>
      </c>
    </row>
    <row r="58" spans="1:39" ht="29.25" thickBot="1">
      <c r="A58" s="108"/>
      <c r="B58" s="619">
        <v>7.2</v>
      </c>
      <c r="C58" s="792" t="s">
        <v>720</v>
      </c>
      <c r="D58" s="870" t="s">
        <v>522</v>
      </c>
      <c r="E58" s="709" t="s">
        <v>140</v>
      </c>
      <c r="F58" s="595">
        <f>G58+N58+AA58+AB58+AK58+AL58+AM58</f>
        <v>1146.4147859999998</v>
      </c>
      <c r="G58" s="596">
        <f>SUM(H58:M58)</f>
        <v>0.97014400000000089</v>
      </c>
      <c r="H58" s="596">
        <f t="shared" ref="H58:AM58" si="33">H59+H60</f>
        <v>0</v>
      </c>
      <c r="I58" s="596">
        <f t="shared" si="33"/>
        <v>0</v>
      </c>
      <c r="J58" s="596">
        <f t="shared" si="33"/>
        <v>0</v>
      </c>
      <c r="K58" s="596">
        <f t="shared" si="33"/>
        <v>0.97014400000000089</v>
      </c>
      <c r="L58" s="596">
        <f t="shared" si="33"/>
        <v>0</v>
      </c>
      <c r="M58" s="596">
        <f t="shared" si="33"/>
        <v>0</v>
      </c>
      <c r="N58" s="596">
        <f>SUM(O58:Z58)</f>
        <v>1020.6570943999999</v>
      </c>
      <c r="O58" s="596">
        <f t="shared" si="33"/>
        <v>0</v>
      </c>
      <c r="P58" s="596">
        <f t="shared" si="33"/>
        <v>0</v>
      </c>
      <c r="Q58" s="596">
        <f t="shared" si="33"/>
        <v>0</v>
      </c>
      <c r="R58" s="596">
        <f t="shared" si="33"/>
        <v>0.16606000000000001</v>
      </c>
      <c r="S58" s="596">
        <f t="shared" si="33"/>
        <v>0</v>
      </c>
      <c r="T58" s="596">
        <f t="shared" si="33"/>
        <v>0</v>
      </c>
      <c r="U58" s="596">
        <f t="shared" si="33"/>
        <v>0</v>
      </c>
      <c r="V58" s="596">
        <f t="shared" si="33"/>
        <v>12.089880000000001</v>
      </c>
      <c r="W58" s="596">
        <f t="shared" si="33"/>
        <v>260.311756</v>
      </c>
      <c r="X58" s="596">
        <f t="shared" si="33"/>
        <v>4.6860000000000006E-2</v>
      </c>
      <c r="Y58" s="596">
        <f t="shared" si="33"/>
        <v>625.42695839999988</v>
      </c>
      <c r="Z58" s="596">
        <f t="shared" si="33"/>
        <v>122.61558000000001</v>
      </c>
      <c r="AA58" s="596">
        <f t="shared" si="33"/>
        <v>0</v>
      </c>
      <c r="AB58" s="596">
        <f>SUM(AC58:AJ58)</f>
        <v>124.78754759999998</v>
      </c>
      <c r="AC58" s="596">
        <f t="shared" si="33"/>
        <v>0</v>
      </c>
      <c r="AD58" s="596">
        <f t="shared" si="33"/>
        <v>0</v>
      </c>
      <c r="AE58" s="596">
        <f t="shared" si="33"/>
        <v>0</v>
      </c>
      <c r="AF58" s="596">
        <f t="shared" ref="AF58" si="34">AF59+AF60</f>
        <v>0</v>
      </c>
      <c r="AG58" s="596">
        <f t="shared" si="33"/>
        <v>0</v>
      </c>
      <c r="AH58" s="596">
        <f t="shared" si="33"/>
        <v>0</v>
      </c>
      <c r="AI58" s="596">
        <f t="shared" si="33"/>
        <v>124.78754759999998</v>
      </c>
      <c r="AJ58" s="596">
        <f t="shared" si="33"/>
        <v>0</v>
      </c>
      <c r="AK58" s="596">
        <f t="shared" si="33"/>
        <v>0</v>
      </c>
      <c r="AL58" s="761">
        <f t="shared" si="33"/>
        <v>0</v>
      </c>
      <c r="AM58" s="762">
        <f t="shared" si="33"/>
        <v>0</v>
      </c>
    </row>
    <row r="59" spans="1:39" ht="13.5" outlineLevel="1">
      <c r="A59" s="105"/>
      <c r="B59" s="794" t="s">
        <v>170</v>
      </c>
      <c r="C59" s="731" t="s">
        <v>523</v>
      </c>
      <c r="D59" s="731" t="s">
        <v>524</v>
      </c>
      <c r="E59" s="871" t="s">
        <v>43</v>
      </c>
      <c r="F59" s="763">
        <f>G59+AK59+AA59+N59+AB59+AL59+AM59</f>
        <v>1.1362040000000009</v>
      </c>
      <c r="G59" s="796">
        <f>'Մուտք 4'!D85*Ջերմարարություն!$D$13+'Մուտք 4'!E85*Ջերմարարություն!$D$15+'Մուտք 4'!F85*Ջերմարարություն!$D$16</f>
        <v>0.97014400000000089</v>
      </c>
      <c r="H59" s="797">
        <f>'ԷնՀ (ՏՋ)'!H38</f>
        <v>0</v>
      </c>
      <c r="I59" s="797">
        <f>'ԷնՀ (ՏՋ)'!I38</f>
        <v>0</v>
      </c>
      <c r="J59" s="797">
        <f>'ԷնՀ (ՏՋ)'!J38</f>
        <v>0</v>
      </c>
      <c r="K59" s="797">
        <f>'ԷնՀ (ՏՋ)'!K38</f>
        <v>0</v>
      </c>
      <c r="L59" s="797">
        <f>'ԷնՀ (ՏՋ)'!L38</f>
        <v>0</v>
      </c>
      <c r="M59" s="797">
        <f>'ԷնՀ (ՏՋ)'!M38</f>
        <v>0</v>
      </c>
      <c r="N59" s="630">
        <f t="shared" si="25"/>
        <v>0.16606000000000001</v>
      </c>
      <c r="O59" s="797">
        <f>'ԷնՀ (ՏՋ)'!O38</f>
        <v>0</v>
      </c>
      <c r="P59" s="797">
        <f>'ԷնՀ (ՏՋ)'!P38</f>
        <v>0</v>
      </c>
      <c r="Q59" s="797">
        <f>'ԷնՀ (ՏՋ)'!Q38</f>
        <v>0</v>
      </c>
      <c r="R59" s="797">
        <f>'ԷնՀ (ՏՋ)'!R38</f>
        <v>0.16606000000000001</v>
      </c>
      <c r="S59" s="797">
        <f>'ԷնՀ (ՏՋ)'!S38</f>
        <v>0</v>
      </c>
      <c r="T59" s="797">
        <f>'ԷնՀ (ՏՋ)'!T38</f>
        <v>0</v>
      </c>
      <c r="U59" s="797">
        <f>'ԷնՀ (ՏՋ)'!U38</f>
        <v>0</v>
      </c>
      <c r="V59" s="797">
        <f>'ԷնՀ (ՏՋ)'!V38</f>
        <v>0</v>
      </c>
      <c r="W59" s="797">
        <f>'ԷնՀ (ՏՋ)'!W38</f>
        <v>0</v>
      </c>
      <c r="X59" s="797">
        <f>'ԷնՀ (ՏՋ)'!X38</f>
        <v>0</v>
      </c>
      <c r="Y59" s="797">
        <f>'ԷնՀ (ՏՋ)'!Y38</f>
        <v>0</v>
      </c>
      <c r="Z59" s="797">
        <f>'ԷնՀ (ՏՋ)'!Z38</f>
        <v>0</v>
      </c>
      <c r="AA59" s="798">
        <f>'ԷնՀ (ՏՋ)'!AA38</f>
        <v>0</v>
      </c>
      <c r="AB59" s="796">
        <f>+AG59+AI59+AC59+AD59+AJ59+AE59</f>
        <v>0</v>
      </c>
      <c r="AC59" s="736">
        <f>'ԷնՀ (ՏՋ)'!AC38</f>
        <v>0</v>
      </c>
      <c r="AD59" s="736">
        <f>'ԷնՀ (ՏՋ)'!AD38</f>
        <v>0</v>
      </c>
      <c r="AE59" s="736">
        <f>'ԷնՀ (ՏՋ)'!AE38</f>
        <v>0</v>
      </c>
      <c r="AF59" s="736">
        <f>'ԷնՀ (ՏՋ)'!AF38</f>
        <v>0</v>
      </c>
      <c r="AG59" s="736">
        <f>'ԷնՀ (ՏՋ)'!AG38</f>
        <v>0</v>
      </c>
      <c r="AH59" s="736">
        <f>'ԷնՀ (ՏՋ)'!AH38</f>
        <v>0</v>
      </c>
      <c r="AI59" s="736">
        <f>'ԷնՀ (ՏՋ)'!AI38</f>
        <v>0</v>
      </c>
      <c r="AJ59" s="736">
        <f>'ԷնՀ (ՏՋ)'!AJ38</f>
        <v>0</v>
      </c>
      <c r="AK59" s="737">
        <f>'ԷնՀ (ՏՋ)'!AK38</f>
        <v>0</v>
      </c>
      <c r="AL59" s="739">
        <f>'ԷնՀ (ՏՋ)'!AL38</f>
        <v>0</v>
      </c>
      <c r="AM59" s="740">
        <f>'ԷնՀ (ՏՋ)'!AM38</f>
        <v>0</v>
      </c>
    </row>
    <row r="60" spans="1:39" ht="14.25" outlineLevel="1" thickBot="1">
      <c r="B60" s="799" t="s">
        <v>175</v>
      </c>
      <c r="C60" s="753" t="s">
        <v>525</v>
      </c>
      <c r="D60" s="753" t="s">
        <v>526</v>
      </c>
      <c r="E60" s="566" t="s">
        <v>44</v>
      </c>
      <c r="F60" s="756">
        <f>G60+AK60+AA60+N60+AB60+AL60+AM60</f>
        <v>1145.2785819999999</v>
      </c>
      <c r="G60" s="801">
        <f>'Մուտք 4'!D86*Ջերմարարություն!$D$13+'Մուտք 4'!E86*Ջերմարարություն!$D$15+'Մուտք 4'!F86*Ջերմարարություն!$D$16</f>
        <v>0</v>
      </c>
      <c r="H60" s="802">
        <f>'ԷնՀ (ՏՋ)'!H39</f>
        <v>0</v>
      </c>
      <c r="I60" s="802">
        <f>'ԷնՀ (ՏՋ)'!I39</f>
        <v>0</v>
      </c>
      <c r="J60" s="802">
        <f>'ԷնՀ (ՏՋ)'!J39</f>
        <v>0</v>
      </c>
      <c r="K60" s="802">
        <f>'ԷնՀ (ՏՋ)'!K39</f>
        <v>0.97014400000000089</v>
      </c>
      <c r="L60" s="802">
        <f>'ԷնՀ (ՏՋ)'!L39</f>
        <v>0</v>
      </c>
      <c r="M60" s="802">
        <f>'ԷնՀ (ՏՋ)'!M39</f>
        <v>0</v>
      </c>
      <c r="N60" s="790">
        <f t="shared" si="25"/>
        <v>1020.4910343999999</v>
      </c>
      <c r="O60" s="802">
        <f>'ԷնՀ (ՏՋ)'!O39</f>
        <v>0</v>
      </c>
      <c r="P60" s="802">
        <f>'ԷնՀ (ՏՋ)'!P39</f>
        <v>0</v>
      </c>
      <c r="Q60" s="802">
        <f>'ԷնՀ (ՏՋ)'!Q39</f>
        <v>0</v>
      </c>
      <c r="R60" s="802">
        <f>'ԷնՀ (ՏՋ)'!R39</f>
        <v>0</v>
      </c>
      <c r="S60" s="802">
        <f>'ԷնՀ (ՏՋ)'!S39</f>
        <v>0</v>
      </c>
      <c r="T60" s="802">
        <f>'ԷնՀ (ՏՋ)'!T39</f>
        <v>0</v>
      </c>
      <c r="U60" s="802">
        <f>'ԷնՀ (ՏՋ)'!U39</f>
        <v>0</v>
      </c>
      <c r="V60" s="802">
        <f>'ԷնՀ (ՏՋ)'!V39</f>
        <v>12.089880000000001</v>
      </c>
      <c r="W60" s="802">
        <f>'ԷնՀ (ՏՋ)'!W39</f>
        <v>260.311756</v>
      </c>
      <c r="X60" s="802">
        <f>'ԷնՀ (ՏՋ)'!X39</f>
        <v>4.6860000000000006E-2</v>
      </c>
      <c r="Y60" s="802">
        <f>'ԷնՀ (ՏՋ)'!Y39</f>
        <v>625.42695839999988</v>
      </c>
      <c r="Z60" s="802">
        <f>'ԷնՀ (ՏՋ)'!Z39</f>
        <v>122.61558000000001</v>
      </c>
      <c r="AA60" s="803">
        <f>'ԷնՀ (ՏՋ)'!AA39</f>
        <v>0</v>
      </c>
      <c r="AB60" s="801">
        <f>+AG60+AI60+AC60+AD60+AJ60+AE60</f>
        <v>124.78754759999998</v>
      </c>
      <c r="AC60" s="569">
        <f>'ԷնՀ (ՏՋ)'!AC39</f>
        <v>0</v>
      </c>
      <c r="AD60" s="569">
        <f>'ԷնՀ (ՏՋ)'!AD39</f>
        <v>0</v>
      </c>
      <c r="AE60" s="569">
        <f>'ԷնՀ (ՏՋ)'!AE39</f>
        <v>0</v>
      </c>
      <c r="AF60" s="569">
        <f>'ԷնՀ (ՏՋ)'!AF39</f>
        <v>0</v>
      </c>
      <c r="AG60" s="569">
        <f>'ԷնՀ (ՏՋ)'!AG39</f>
        <v>0</v>
      </c>
      <c r="AH60" s="569">
        <f>'ԷնՀ (ՏՋ)'!AH39</f>
        <v>0</v>
      </c>
      <c r="AI60" s="569">
        <f>'ԷնՀ (ՏՋ)'!AI39</f>
        <v>124.78754759999998</v>
      </c>
      <c r="AJ60" s="569">
        <f>'ԷնՀ (ՏՋ)'!AJ39</f>
        <v>0</v>
      </c>
      <c r="AK60" s="570">
        <f>'ԷնՀ (ՏՋ)'!AK39</f>
        <v>0</v>
      </c>
      <c r="AL60" s="765">
        <f>'ԷնՀ (ՏՋ)'!AL39</f>
        <v>0</v>
      </c>
      <c r="AM60" s="766">
        <f>'ԷնՀ (ՏՋ)'!AM39</f>
        <v>0</v>
      </c>
    </row>
    <row r="61" spans="1:39">
      <c r="B61" s="105"/>
      <c r="C61" s="804"/>
      <c r="D61" s="804"/>
      <c r="E61" s="105"/>
      <c r="F61" s="484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6"/>
      <c r="AD61" s="806"/>
      <c r="AE61" s="806"/>
      <c r="AF61" s="806"/>
      <c r="AG61" s="806"/>
      <c r="AH61" s="806"/>
      <c r="AI61" s="806"/>
      <c r="AJ61" s="806"/>
      <c r="AK61" s="806"/>
      <c r="AL61" s="806"/>
      <c r="AM61" s="806"/>
    </row>
    <row r="62" spans="1:39">
      <c r="B62" s="105"/>
      <c r="C62" s="804"/>
      <c r="D62" s="804"/>
      <c r="E62" s="105"/>
      <c r="F62" s="105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8"/>
      <c r="AD62" s="808"/>
      <c r="AE62" s="808"/>
      <c r="AF62" s="808"/>
      <c r="AG62" s="808"/>
      <c r="AH62" s="808"/>
      <c r="AI62" s="808"/>
      <c r="AJ62" s="808"/>
      <c r="AK62" s="808"/>
      <c r="AL62" s="808"/>
      <c r="AM62" s="808"/>
    </row>
    <row r="63" spans="1:39" ht="14.25">
      <c r="B63" s="105"/>
      <c r="C63" s="809"/>
      <c r="D63" s="809"/>
      <c r="E63" s="105"/>
      <c r="F63" s="105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</row>
    <row r="64" spans="1:39">
      <c r="E64" s="38"/>
      <c r="F64" s="38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2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</row>
    <row r="66" spans="28:28">
      <c r="AB66" s="472"/>
    </row>
  </sheetData>
  <hyperlinks>
    <hyperlink ref="B1" location="Սկիզբ!A1" display="Դեպի սկիզբ"/>
  </hyperlink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AN67"/>
  <sheetViews>
    <sheetView showGridLines="0" zoomScale="80" zoomScaleNormal="80" workbookViewId="0">
      <pane xSplit="5" ySplit="6" topLeftCell="F37" activePane="bottomRight" state="frozen"/>
      <selection activeCell="AB64" sqref="AB64"/>
      <selection pane="topRight" activeCell="AB64" sqref="AB64"/>
      <selection pane="bottomLeft" activeCell="AB64" sqref="AB64"/>
      <selection pane="bottomRight" activeCell="B63" sqref="B63:AM63"/>
    </sheetView>
  </sheetViews>
  <sheetFormatPr defaultColWidth="17.28515625" defaultRowHeight="15" customHeight="1" outlineLevelRow="1" outlineLevelCol="1"/>
  <cols>
    <col min="1" max="1" width="1.85546875" style="38" customWidth="1"/>
    <col min="2" max="2" width="10" style="38" customWidth="1" collapsed="1"/>
    <col min="3" max="3" width="22.85546875" style="38" hidden="1" customWidth="1" outlineLevel="1"/>
    <col min="4" max="4" width="44" style="38" hidden="1" customWidth="1" outlineLevel="1"/>
    <col min="5" max="5" width="59.5703125" style="101" bestFit="1" customWidth="1"/>
    <col min="6" max="6" width="10.7109375" style="101" customWidth="1"/>
    <col min="7" max="7" width="9.140625" style="642" customWidth="1" collapsed="1"/>
    <col min="8" max="8" width="8" style="642" hidden="1" customWidth="1" outlineLevel="1"/>
    <col min="9" max="9" width="10.5703125" style="642" hidden="1" customWidth="1" outlineLevel="1"/>
    <col min="10" max="10" width="16.85546875" style="642" hidden="1" customWidth="1" outlineLevel="1"/>
    <col min="11" max="11" width="8.7109375" style="642" hidden="1" customWidth="1" outlineLevel="1"/>
    <col min="12" max="12" width="8" style="642" hidden="1" customWidth="1" outlineLevel="1"/>
    <col min="13" max="13" width="10.140625" style="642" hidden="1" customWidth="1" outlineLevel="1"/>
    <col min="14" max="14" width="14.5703125" style="642" customWidth="1" collapsed="1"/>
    <col min="15" max="15" width="11.85546875" style="642" hidden="1" customWidth="1" outlineLevel="1"/>
    <col min="16" max="18" width="11.5703125" style="642" hidden="1" customWidth="1" outlineLevel="1"/>
    <col min="19" max="23" width="13.28515625" style="642" hidden="1" customWidth="1" outlineLevel="1"/>
    <col min="24" max="24" width="10.42578125" style="642" hidden="1" customWidth="1" outlineLevel="1"/>
    <col min="25" max="26" width="10.140625" style="642" hidden="1" customWidth="1" outlineLevel="1"/>
    <col min="27" max="27" width="11.42578125" style="642" customWidth="1"/>
    <col min="28" max="28" width="17.140625" style="642" customWidth="1" collapsed="1"/>
    <col min="29" max="29" width="14.5703125" style="472" hidden="1" customWidth="1" outlineLevel="1"/>
    <col min="30" max="30" width="10.85546875" style="472" hidden="1" customWidth="1" outlineLevel="1"/>
    <col min="31" max="33" width="14.7109375" style="472" hidden="1" customWidth="1" outlineLevel="1"/>
    <col min="34" max="34" width="12" style="472" hidden="1" customWidth="1" outlineLevel="1"/>
    <col min="35" max="35" width="12.140625" style="472" hidden="1" customWidth="1" outlineLevel="1"/>
    <col min="36" max="36" width="17.140625" style="472" hidden="1" customWidth="1" outlineLevel="1"/>
    <col min="37" max="37" width="14.140625" style="472" customWidth="1"/>
    <col min="38" max="38" width="12.5703125" style="472" customWidth="1"/>
    <col min="39" max="39" width="16.85546875" style="472" customWidth="1"/>
    <col min="40" max="16384" width="17.28515625" style="38"/>
  </cols>
  <sheetData>
    <row r="1" spans="2:39" s="28" customFormat="1" ht="20.25" customHeight="1">
      <c r="B1" s="519" t="s">
        <v>76</v>
      </c>
      <c r="C1" s="519"/>
      <c r="D1" s="519"/>
      <c r="F1" s="520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H1" s="520"/>
      <c r="AI1" s="520"/>
      <c r="AK1" s="522"/>
    </row>
    <row r="2" spans="2:39" s="28" customFormat="1" ht="20.25" customHeight="1">
      <c r="B2" s="523" t="s">
        <v>646</v>
      </c>
      <c r="C2" s="523"/>
      <c r="D2" s="523"/>
      <c r="E2" s="523"/>
      <c r="F2" s="520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30"/>
      <c r="AD2" s="30"/>
      <c r="AH2" s="520"/>
      <c r="AI2" s="520"/>
      <c r="AK2" s="522"/>
    </row>
    <row r="3" spans="2:39" s="28" customFormat="1" ht="18" customHeight="1" collapsed="1" thickBot="1">
      <c r="B3" s="523"/>
      <c r="C3" s="523"/>
      <c r="D3" s="523"/>
      <c r="E3" s="523"/>
      <c r="F3" s="520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30"/>
      <c r="AD3" s="30"/>
      <c r="AH3" s="520"/>
      <c r="AI3" s="520"/>
      <c r="AK3" s="522"/>
    </row>
    <row r="4" spans="2:39" s="28" customFormat="1" ht="66.75" hidden="1" customHeight="1" outlineLevel="1" thickBot="1">
      <c r="B4" s="524" t="s">
        <v>426</v>
      </c>
      <c r="C4" s="517" t="s">
        <v>472</v>
      </c>
      <c r="D4" s="644"/>
      <c r="E4" s="645"/>
      <c r="F4" s="646" t="s">
        <v>13</v>
      </c>
      <c r="G4" s="526" t="s">
        <v>427</v>
      </c>
      <c r="H4" s="527" t="s">
        <v>428</v>
      </c>
      <c r="I4" s="527" t="s">
        <v>429</v>
      </c>
      <c r="J4" s="527" t="s">
        <v>724</v>
      </c>
      <c r="K4" s="527" t="s">
        <v>124</v>
      </c>
      <c r="L4" s="527" t="s">
        <v>630</v>
      </c>
      <c r="M4" s="527" t="s">
        <v>629</v>
      </c>
      <c r="N4" s="528" t="s">
        <v>430</v>
      </c>
      <c r="O4" s="527" t="s">
        <v>592</v>
      </c>
      <c r="P4" s="527" t="s">
        <v>431</v>
      </c>
      <c r="Q4" s="527" t="s">
        <v>653</v>
      </c>
      <c r="R4" s="527" t="s">
        <v>654</v>
      </c>
      <c r="S4" s="527" t="s">
        <v>432</v>
      </c>
      <c r="T4" s="527" t="s">
        <v>655</v>
      </c>
      <c r="U4" s="527" t="s">
        <v>656</v>
      </c>
      <c r="V4" s="527" t="s">
        <v>657</v>
      </c>
      <c r="W4" s="527" t="s">
        <v>658</v>
      </c>
      <c r="X4" s="527" t="s">
        <v>433</v>
      </c>
      <c r="Y4" s="527" t="s">
        <v>434</v>
      </c>
      <c r="Z4" s="527" t="s">
        <v>743</v>
      </c>
      <c r="AA4" s="529" t="s">
        <v>435</v>
      </c>
      <c r="AB4" s="530" t="s">
        <v>436</v>
      </c>
      <c r="AC4" s="527" t="s">
        <v>437</v>
      </c>
      <c r="AD4" s="527" t="s">
        <v>438</v>
      </c>
      <c r="AE4" s="527" t="s">
        <v>764</v>
      </c>
      <c r="AF4" s="527" t="s">
        <v>765</v>
      </c>
      <c r="AG4" s="527" t="s">
        <v>643</v>
      </c>
      <c r="AH4" s="527" t="s">
        <v>439</v>
      </c>
      <c r="AI4" s="527" t="s">
        <v>440</v>
      </c>
      <c r="AJ4" s="527" t="s">
        <v>441</v>
      </c>
      <c r="AK4" s="528" t="s">
        <v>622</v>
      </c>
      <c r="AL4" s="531" t="s">
        <v>623</v>
      </c>
      <c r="AM4" s="532" t="s">
        <v>442</v>
      </c>
    </row>
    <row r="5" spans="2:39" s="28" customFormat="1" ht="57.75" hidden="1" customHeight="1" outlineLevel="1" thickBot="1">
      <c r="B5" s="533" t="s">
        <v>426</v>
      </c>
      <c r="C5" s="647"/>
      <c r="D5" s="518" t="s">
        <v>471</v>
      </c>
      <c r="E5" s="648"/>
      <c r="F5" s="649" t="s">
        <v>443</v>
      </c>
      <c r="G5" s="535" t="s">
        <v>444</v>
      </c>
      <c r="H5" s="536" t="s">
        <v>445</v>
      </c>
      <c r="I5" s="536" t="s">
        <v>446</v>
      </c>
      <c r="J5" s="536" t="s">
        <v>723</v>
      </c>
      <c r="K5" s="536" t="s">
        <v>447</v>
      </c>
      <c r="L5" s="536" t="s">
        <v>448</v>
      </c>
      <c r="M5" s="536" t="s">
        <v>633</v>
      </c>
      <c r="N5" s="537" t="s">
        <v>449</v>
      </c>
      <c r="O5" s="536" t="s">
        <v>450</v>
      </c>
      <c r="P5" s="536" t="s">
        <v>451</v>
      </c>
      <c r="Q5" s="536" t="s">
        <v>661</v>
      </c>
      <c r="R5" s="536" t="s">
        <v>662</v>
      </c>
      <c r="S5" s="536" t="s">
        <v>452</v>
      </c>
      <c r="T5" s="536" t="s">
        <v>663</v>
      </c>
      <c r="U5" s="536" t="s">
        <v>664</v>
      </c>
      <c r="V5" s="536" t="s">
        <v>665</v>
      </c>
      <c r="W5" s="536" t="s">
        <v>666</v>
      </c>
      <c r="X5" s="536" t="s">
        <v>453</v>
      </c>
      <c r="Y5" s="536" t="s">
        <v>454</v>
      </c>
      <c r="Z5" s="536" t="s">
        <v>587</v>
      </c>
      <c r="AA5" s="538" t="s">
        <v>455</v>
      </c>
      <c r="AB5" s="539" t="s">
        <v>456</v>
      </c>
      <c r="AC5" s="536" t="s">
        <v>457</v>
      </c>
      <c r="AD5" s="536" t="s">
        <v>458</v>
      </c>
      <c r="AE5" s="536" t="s">
        <v>769</v>
      </c>
      <c r="AF5" s="536" t="s">
        <v>767</v>
      </c>
      <c r="AG5" s="536" t="s">
        <v>766</v>
      </c>
      <c r="AH5" s="536" t="s">
        <v>459</v>
      </c>
      <c r="AI5" s="536" t="s">
        <v>460</v>
      </c>
      <c r="AJ5" s="536" t="s">
        <v>461</v>
      </c>
      <c r="AK5" s="537" t="s">
        <v>462</v>
      </c>
      <c r="AL5" s="540" t="s">
        <v>624</v>
      </c>
      <c r="AM5" s="541" t="s">
        <v>463</v>
      </c>
    </row>
    <row r="6" spans="2:39" ht="49.5" customHeight="1" thickBot="1">
      <c r="B6" s="542" t="s">
        <v>360</v>
      </c>
      <c r="C6" s="543"/>
      <c r="D6" s="544"/>
      <c r="E6" s="650" t="s">
        <v>473</v>
      </c>
      <c r="F6" s="546" t="s">
        <v>30</v>
      </c>
      <c r="G6" s="547" t="s">
        <v>31</v>
      </c>
      <c r="H6" s="548" t="s">
        <v>464</v>
      </c>
      <c r="I6" s="548" t="s">
        <v>465</v>
      </c>
      <c r="J6" s="548" t="s">
        <v>722</v>
      </c>
      <c r="K6" s="548" t="s">
        <v>466</v>
      </c>
      <c r="L6" s="548" t="s">
        <v>467</v>
      </c>
      <c r="M6" s="548" t="s">
        <v>138</v>
      </c>
      <c r="N6" s="549" t="s">
        <v>33</v>
      </c>
      <c r="O6" s="548" t="s">
        <v>753</v>
      </c>
      <c r="P6" s="548" t="s">
        <v>468</v>
      </c>
      <c r="Q6" s="548" t="s">
        <v>668</v>
      </c>
      <c r="R6" s="548" t="s">
        <v>669</v>
      </c>
      <c r="S6" s="548" t="s">
        <v>469</v>
      </c>
      <c r="T6" s="548" t="s">
        <v>670</v>
      </c>
      <c r="U6" s="548" t="s">
        <v>351</v>
      </c>
      <c r="V6" s="548" t="s">
        <v>671</v>
      </c>
      <c r="W6" s="548" t="s">
        <v>353</v>
      </c>
      <c r="X6" s="548" t="s">
        <v>470</v>
      </c>
      <c r="Y6" s="548" t="s">
        <v>236</v>
      </c>
      <c r="Z6" s="548" t="s">
        <v>752</v>
      </c>
      <c r="AA6" s="550" t="s">
        <v>148</v>
      </c>
      <c r="AB6" s="547" t="s">
        <v>309</v>
      </c>
      <c r="AC6" s="548" t="s">
        <v>81</v>
      </c>
      <c r="AD6" s="548" t="s">
        <v>45</v>
      </c>
      <c r="AE6" s="548" t="s">
        <v>183</v>
      </c>
      <c r="AF6" s="548" t="s">
        <v>768</v>
      </c>
      <c r="AG6" s="548" t="s">
        <v>224</v>
      </c>
      <c r="AH6" s="548" t="s">
        <v>644</v>
      </c>
      <c r="AI6" s="548" t="s">
        <v>645</v>
      </c>
      <c r="AJ6" s="548" t="s">
        <v>142</v>
      </c>
      <c r="AK6" s="549" t="s">
        <v>32</v>
      </c>
      <c r="AL6" s="550" t="s">
        <v>46</v>
      </c>
      <c r="AM6" s="551" t="s">
        <v>47</v>
      </c>
    </row>
    <row r="7" spans="2:39" ht="13.5" outlineLevel="1">
      <c r="B7" s="552">
        <v>1.1000000000000001</v>
      </c>
      <c r="C7" s="553" t="s">
        <v>475</v>
      </c>
      <c r="D7" s="554" t="s">
        <v>476</v>
      </c>
      <c r="E7" s="651" t="s">
        <v>34</v>
      </c>
      <c r="F7" s="556">
        <f>IF('ԷնՀ (ՏՋ)'!F7=0,"",'ԷնՀ (ՏՋ)'!F7)</f>
        <v>44329.139305999997</v>
      </c>
      <c r="G7" s="652">
        <f>IF('ԷնՀ (ՏՋ)'!G7=0,"",'ԷնՀ (ՏՋ)'!G7)</f>
        <v>31.671695999999997</v>
      </c>
      <c r="H7" s="653">
        <f>IF('ԷնՀ (ՏՋ)'!H7=0,"",'ԷնՀ (ՏՋ)'!H7)</f>
        <v>0.46799999999999997</v>
      </c>
      <c r="I7" s="653" t="str">
        <f>IF('ԷնՀ (ՏՋ)'!I7=0,"",'ԷնՀ (ՏՋ)'!I7)</f>
        <v/>
      </c>
      <c r="J7" s="653" t="str">
        <f>IF('ԷնՀ (ՏՋ)'!J7=0,"",'ԷնՀ (ՏՋ)'!J7)</f>
        <v/>
      </c>
      <c r="K7" s="653">
        <f>IF('ԷնՀ (ՏՋ)'!K7=0,"",'ԷնՀ (ՏՋ)'!K7)</f>
        <v>31.203695999999997</v>
      </c>
      <c r="L7" s="653" t="str">
        <f>IF('ԷնՀ (ՏՋ)'!L7=0,"",'ԷնՀ (ՏՋ)'!L7)</f>
        <v/>
      </c>
      <c r="M7" s="653" t="str">
        <f>IF('ԷնՀ (ՏՋ)'!M7=0,"",'ԷնՀ (ՏՋ)'!M7)</f>
        <v/>
      </c>
      <c r="N7" s="654" t="str">
        <f>IF('ԷնՀ (ՏՋ)'!N7=0,"",'ԷնՀ (ՏՋ)'!N7)</f>
        <v/>
      </c>
      <c r="O7" s="653" t="str">
        <f>IF('ԷնՀ (ՏՋ)'!O7=0,"",'ԷնՀ (ՏՋ)'!O7)</f>
        <v/>
      </c>
      <c r="P7" s="653" t="str">
        <f>IF('ԷնՀ (ՏՋ)'!P7=0,"",'ԷնՀ (ՏՋ)'!P7)</f>
        <v/>
      </c>
      <c r="Q7" s="653" t="str">
        <f>IF('ԷնՀ (ՏՋ)'!Q7=0,"",'ԷնՀ (ՏՋ)'!Q7)</f>
        <v/>
      </c>
      <c r="R7" s="653" t="str">
        <f>IF('ԷնՀ (ՏՋ)'!R7=0,"",'ԷնՀ (ՏՋ)'!R7)</f>
        <v/>
      </c>
      <c r="S7" s="653" t="str">
        <f>IF('ԷնՀ (ՏՋ)'!S7=0,"",'ԷնՀ (ՏՋ)'!S7)</f>
        <v/>
      </c>
      <c r="T7" s="653" t="str">
        <f>IF('ԷնՀ (ՏՋ)'!T7=0,"",'ԷնՀ (ՏՋ)'!T7)</f>
        <v/>
      </c>
      <c r="U7" s="653" t="str">
        <f>IF('ԷնՀ (ՏՋ)'!U7=0,"",'ԷնՀ (ՏՋ)'!U7)</f>
        <v/>
      </c>
      <c r="V7" s="653" t="str">
        <f>IF('ԷնՀ (ՏՋ)'!V7=0,"",'ԷնՀ (ՏՋ)'!V7)</f>
        <v/>
      </c>
      <c r="W7" s="653" t="str">
        <f>IF('ԷնՀ (ՏՋ)'!W7=0,"",'ԷնՀ (ՏՋ)'!W7)</f>
        <v/>
      </c>
      <c r="X7" s="653" t="str">
        <f>IF('ԷնՀ (ՏՋ)'!X7=0,"",'ԷնՀ (ՏՋ)'!X7)</f>
        <v/>
      </c>
      <c r="Y7" s="653" t="str">
        <f>IF('ԷնՀ (ՏՋ)'!Y7=0,"",'ԷնՀ (ՏՋ)'!Y7)</f>
        <v/>
      </c>
      <c r="Z7" s="653" t="str">
        <f>IF('ԷնՀ (ՏՋ)'!Z7=0,"",'ԷնՀ (ՏՋ)'!Z7)</f>
        <v/>
      </c>
      <c r="AA7" s="655" t="str">
        <f>IF('ԷնՀ (ՏՋ)'!AA7=0,"",'ԷնՀ (ՏՋ)'!AA7)</f>
        <v/>
      </c>
      <c r="AB7" s="652">
        <f>IF('ԷնՀ (ՏՋ)'!AB7=0,"",'ԷնՀ (ՏՋ)'!AB7)</f>
        <v>14413.272329999998</v>
      </c>
      <c r="AC7" s="653">
        <f>IF('ԷնՀ (ՏՋ)'!AC7=0,"",'ԷնՀ (ՏՋ)'!AC7)</f>
        <v>8465.0400000000009</v>
      </c>
      <c r="AD7" s="653">
        <f>IF('ԷնՀ (ՏՋ)'!AD7=0,"",'ԷնՀ (ՏՋ)'!AD7)</f>
        <v>6.48</v>
      </c>
      <c r="AE7" s="653">
        <f>IF('ԷնՀ (ՏՋ)'!AE7=0,"",'ԷնՀ (ՏՋ)'!AE7)</f>
        <v>3.456</v>
      </c>
      <c r="AF7" s="653">
        <f>IF('ԷնՀ (ՏՋ)'!AF7=0,"",'ԷնՀ (ՏՋ)'!AF7)</f>
        <v>92.88000000000001</v>
      </c>
      <c r="AG7" s="653">
        <f>IF('ԷնՀ (ՏՋ)'!AG7=0,"",'ԷնՀ (ՏՋ)'!AG7)</f>
        <v>3534.6963299999998</v>
      </c>
      <c r="AH7" s="653" t="str">
        <f>IF('ԷնՀ (ՏՋ)'!AH7=0,"",'ԷնՀ (ՏՋ)'!AH7)</f>
        <v/>
      </c>
      <c r="AI7" s="653">
        <f>IF('ԷնՀ (ՏՋ)'!AI7=0,"",'ԷնՀ (ՏՋ)'!AI7)</f>
        <v>2310.7199999999998</v>
      </c>
      <c r="AJ7" s="653" t="str">
        <f>IF('ԷնՀ (ՏՋ)'!AJ7=0,"",'ԷնՀ (ՏՋ)'!AJ7)</f>
        <v/>
      </c>
      <c r="AK7" s="654">
        <f>IF('ԷնՀ (ՏՋ)'!AK7=0,"",'ԷնՀ (ՏՋ)'!AK7)</f>
        <v>29884.19528</v>
      </c>
      <c r="AL7" s="655" t="str">
        <f>IF('ԷնՀ (ՏՋ)'!AL7=0,"",'ԷնՀ (ՏՋ)'!AL7)</f>
        <v/>
      </c>
      <c r="AM7" s="656" t="str">
        <f>IF('ԷնՀ (ՏՋ)'!AM7=0,"",'ԷնՀ (ՏՋ)'!AM7)</f>
        <v/>
      </c>
    </row>
    <row r="8" spans="2:39" ht="13.5" outlineLevel="1">
      <c r="B8" s="552">
        <v>1.2</v>
      </c>
      <c r="C8" s="553" t="s">
        <v>477</v>
      </c>
      <c r="D8" s="554" t="s">
        <v>478</v>
      </c>
      <c r="E8" s="651" t="s">
        <v>35</v>
      </c>
      <c r="F8" s="556">
        <f>IF('ԷնՀ (ՏՋ)'!F8=0,"",'ԷնՀ (ՏՋ)'!F8)</f>
        <v>92513.690597800014</v>
      </c>
      <c r="G8" s="652">
        <f>IF('ԷնՀ (ՏՋ)'!G8=0,"",'ԷնՀ (ՏՋ)'!G8)</f>
        <v>52.910193999999997</v>
      </c>
      <c r="H8" s="653" t="str">
        <f>IF('ԷնՀ (ՏՋ)'!H8=0,"",'ԷնՀ (ՏՋ)'!H8)</f>
        <v/>
      </c>
      <c r="I8" s="653">
        <f>IF('ԷնՀ (ՏՋ)'!I8=0,"",'ԷնՀ (ՏՋ)'!I8)</f>
        <v>28.270499999999998</v>
      </c>
      <c r="J8" s="653">
        <f>IF('ԷնՀ (ՏՋ)'!J8=0,"",'ԷնՀ (ՏՋ)'!J8)</f>
        <v>23.669549999999997</v>
      </c>
      <c r="K8" s="653">
        <f>IF('ԷնՀ (ՏՋ)'!K8=0,"",'ԷնՀ (ՏՋ)'!K8)</f>
        <v>0.97014400000000001</v>
      </c>
      <c r="L8" s="653" t="str">
        <f>IF('ԷնՀ (ՏՋ)'!L8=0,"",'ԷնՀ (ՏՋ)'!L8)</f>
        <v/>
      </c>
      <c r="M8" s="653" t="str">
        <f>IF('ԷնՀ (ՏՋ)'!M8=0,"",'ԷնՀ (ՏՋ)'!M8)</f>
        <v/>
      </c>
      <c r="N8" s="654">
        <f>IF('ԷնՀ (ՏՋ)'!N8=0,"",'ԷնՀ (ՏՋ)'!N8)</f>
        <v>13861.8222162</v>
      </c>
      <c r="O8" s="653">
        <f>IF('ԷնՀ (ՏՋ)'!O8=0,"",'ԷնՀ (ՏՋ)'!O8)</f>
        <v>47.384599999999992</v>
      </c>
      <c r="P8" s="653">
        <f>IF('ԷնՀ (ՏՋ)'!P8=0,"",'ԷնՀ (ՏՋ)'!P8)</f>
        <v>6142.284090000001</v>
      </c>
      <c r="Q8" s="653">
        <f>IF('ԷնՀ (ՏՋ)'!Q8=0,"",'ԷնՀ (ՏՋ)'!Q8)</f>
        <v>1.94028</v>
      </c>
      <c r="R8" s="653">
        <f>IF('ԷնՀ (ՏՋ)'!R8=0,"",'ԷնՀ (ՏՋ)'!R8)</f>
        <v>3.6708000000000003</v>
      </c>
      <c r="S8" s="653">
        <f>IF('ԷնՀ (ՏՋ)'!S8=0,"",'ԷնՀ (ՏՋ)'!S8)</f>
        <v>1874.8515599999998</v>
      </c>
      <c r="T8" s="653">
        <f>IF('ԷնՀ (ՏՋ)'!T8=0,"",'ԷնՀ (ՏՋ)'!T8)</f>
        <v>317.21663999999998</v>
      </c>
      <c r="U8" s="653">
        <f>IF('ԷնՀ (ՏՋ)'!U8=0,"",'ԷնՀ (ՏՋ)'!U8)</f>
        <v>5078.4737999999998</v>
      </c>
      <c r="V8" s="653">
        <f>IF('ԷնՀ (ՏՋ)'!V8=0,"",'ԷնՀ (ՏՋ)'!V8)</f>
        <v>12.089880000000001</v>
      </c>
      <c r="W8" s="653">
        <f>IF('ԷնՀ (ՏՋ)'!W8=0,"",'ԷնՀ (ՏՋ)'!W8)</f>
        <v>260.32</v>
      </c>
      <c r="X8" s="653">
        <f>IF('ԷնՀ (ՏՋ)'!X8=0,"",'ԷնՀ (ՏՋ)'!X8)</f>
        <v>4.6860000000000006E-2</v>
      </c>
      <c r="Y8" s="653">
        <f>IF('ԷնՀ (ՏՋ)'!Y8=0,"",'ԷնՀ (ՏՋ)'!Y8)</f>
        <v>0.9281261999999999</v>
      </c>
      <c r="Z8" s="653">
        <f>IF('ԷնՀ (ՏՋ)'!Z8=0,"",'ԷնՀ (ՏՋ)'!Z8)</f>
        <v>122.61558000000001</v>
      </c>
      <c r="AA8" s="655">
        <f>IF('ԷնՀ (ՏՋ)'!AA8=0,"",'ԷնՀ (ՏՋ)'!AA8)</f>
        <v>77345.188000000009</v>
      </c>
      <c r="AB8" s="652">
        <f>IF('ԷնՀ (ՏՋ)'!AB8=0,"",'ԷնՀ (ՏՋ)'!AB8)</f>
        <v>263.51458760000003</v>
      </c>
      <c r="AC8" s="653" t="str">
        <f>IF('ԷնՀ (ՏՋ)'!AC8=0,"",'ԷնՀ (ՏՋ)'!AC8)</f>
        <v/>
      </c>
      <c r="AD8" s="653" t="str">
        <f>IF('ԷնՀ (ՏՋ)'!AD8=0,"",'ԷնՀ (ՏՋ)'!AD8)</f>
        <v/>
      </c>
      <c r="AE8" s="653" t="str">
        <f>IF('ԷնՀ (ՏՋ)'!AE8=0,"",'ԷնՀ (ՏՋ)'!AE8)</f>
        <v/>
      </c>
      <c r="AF8" s="653" t="str">
        <f>IF('ԷնՀ (ՏՋ)'!AF8=0,"",'ԷնՀ (ՏՋ)'!AF8)</f>
        <v/>
      </c>
      <c r="AG8" s="653">
        <f>IF('ԷնՀ (ՏՋ)'!AG8=0,"",'ԷնՀ (ՏՋ)'!AG8)</f>
        <v>1.08142</v>
      </c>
      <c r="AH8" s="653">
        <f>IF('ԷնՀ (ՏՋ)'!AH8=0,"",'ԷնՀ (ՏՋ)'!AH8)</f>
        <v>253.18162000000004</v>
      </c>
      <c r="AI8" s="653">
        <f>IF('ԷնՀ (ՏՋ)'!AI8=0,"",'ԷնՀ (ՏՋ)'!AI8)</f>
        <v>9.2515476000000003</v>
      </c>
      <c r="AJ8" s="653" t="str">
        <f>IF('ԷնՀ (ՏՋ)'!AJ8=0,"",'ԷնՀ (ՏՋ)'!AJ8)</f>
        <v/>
      </c>
      <c r="AK8" s="654" t="str">
        <f>IF('ԷնՀ (ՏՋ)'!AK8=0,"",'ԷնՀ (ՏՋ)'!AK8)</f>
        <v/>
      </c>
      <c r="AL8" s="655" t="str">
        <f>IF('ԷնՀ (ՏՋ)'!AL8=0,"",'ԷնՀ (ՏՋ)'!AL8)</f>
        <v/>
      </c>
      <c r="AM8" s="656">
        <f>IF('ԷնՀ (ՏՋ)'!AM8=0,"",'ԷնՀ (ՏՋ)'!AM8)</f>
        <v>990.25560000000007</v>
      </c>
    </row>
    <row r="9" spans="2:39" ht="19.5" customHeight="1" outlineLevel="1">
      <c r="B9" s="552">
        <v>1.3</v>
      </c>
      <c r="C9" s="553" t="s">
        <v>483</v>
      </c>
      <c r="D9" s="554" t="s">
        <v>484</v>
      </c>
      <c r="E9" s="651" t="s">
        <v>474</v>
      </c>
      <c r="F9" s="556">
        <f>IF('ԷնՀ (ՏՋ)'!F9=0,"",-'ԷնՀ (ՏՋ)'!F9)</f>
        <v>-1876.7918399999999</v>
      </c>
      <c r="G9" s="652" t="str">
        <f>IF('ԷնՀ (ՏՋ)'!G9=0,"",-'ԷնՀ (ՏՋ)'!G9)</f>
        <v/>
      </c>
      <c r="H9" s="653" t="str">
        <f>IF('ԷնՀ (ՏՋ)'!H9=0,"",-'ԷնՀ (ՏՋ)'!H9)</f>
        <v/>
      </c>
      <c r="I9" s="653" t="str">
        <f>IF('ԷնՀ (ՏՋ)'!I9=0,"",-'ԷնՀ (ՏՋ)'!I9)</f>
        <v/>
      </c>
      <c r="J9" s="653" t="str">
        <f>IF('ԷնՀ (ՏՋ)'!J9=0,"",-'ԷնՀ (ՏՋ)'!J9)</f>
        <v/>
      </c>
      <c r="K9" s="653" t="str">
        <f>IF('ԷնՀ (ՏՋ)'!K9=0,"",-'ԷնՀ (ՏՋ)'!K9)</f>
        <v/>
      </c>
      <c r="L9" s="653" t="str">
        <f>IF('ԷնՀ (ՏՋ)'!L9=0,"",-'ԷնՀ (ՏՋ)'!L9)</f>
        <v/>
      </c>
      <c r="M9" s="653" t="str">
        <f>IF('ԷնՀ (ՏՋ)'!M9=0,"",-'ԷնՀ (ՏՋ)'!M9)</f>
        <v/>
      </c>
      <c r="N9" s="654">
        <f>IF('ԷնՀ (ՏՋ)'!N9=0,"",-'ԷնՀ (ՏՋ)'!N9)</f>
        <v>-1876.7918399999999</v>
      </c>
      <c r="O9" s="653" t="str">
        <f>IF('ԷնՀ (ՏՋ)'!O9=0,"",-'ԷնՀ (ՏՋ)'!O9)</f>
        <v/>
      </c>
      <c r="P9" s="653" t="str">
        <f>IF('ԷնՀ (ՏՋ)'!P9=0,"",-'ԷնՀ (ՏՋ)'!P9)</f>
        <v/>
      </c>
      <c r="Q9" s="653">
        <f>IF('ԷնՀ (ՏՋ)'!Q9=0,"",-'ԷնՀ (ՏՋ)'!Q9)</f>
        <v>-1.94028</v>
      </c>
      <c r="R9" s="653" t="str">
        <f>IF('ԷնՀ (ՏՋ)'!R9=0,"",-'ԷնՀ (ՏՋ)'!R9)</f>
        <v/>
      </c>
      <c r="S9" s="653">
        <f>IF('ԷնՀ (ՏՋ)'!S9=0,"",-'ԷնՀ (ՏՋ)'!S9)</f>
        <v>-1874.8515599999998</v>
      </c>
      <c r="T9" s="653" t="str">
        <f>IF('ԷնՀ (ՏՋ)'!T9=0,"",-'ԷնՀ (ՏՋ)'!T9)</f>
        <v/>
      </c>
      <c r="U9" s="653" t="str">
        <f>IF('ԷնՀ (ՏՋ)'!U9=0,"",-'ԷնՀ (ՏՋ)'!U9)</f>
        <v/>
      </c>
      <c r="V9" s="653" t="str">
        <f>IF('ԷնՀ (ՏՋ)'!V9=0,"",-'ԷնՀ (ՏՋ)'!V9)</f>
        <v/>
      </c>
      <c r="W9" s="906" t="str">
        <f>IF('ԷնՀ (ՏՋ)'!W9=0,"",-'ԷնՀ (ՏՋ)'!W9)</f>
        <v/>
      </c>
      <c r="X9" s="653" t="str">
        <f>IF('ԷնՀ (ՏՋ)'!X9=0,"",-'ԷնՀ (ՏՋ)'!X9)</f>
        <v/>
      </c>
      <c r="Y9" s="653" t="str">
        <f>IF('ԷնՀ (ՏՋ)'!Y9=0,"",-'ԷնՀ (ՏՋ)'!Y9)</f>
        <v/>
      </c>
      <c r="Z9" s="653" t="str">
        <f>IF('ԷնՀ (ՏՋ)'!Z9=0,"",-'ԷնՀ (ՏՋ)'!Z9)</f>
        <v/>
      </c>
      <c r="AA9" s="655" t="str">
        <f>IF('ԷնՀ (ՏՋ)'!AA9=0,"",-'ԷնՀ (ՏՋ)'!AA9)</f>
        <v/>
      </c>
      <c r="AB9" s="652" t="str">
        <f>IF('ԷնՀ (ՏՋ)'!AB9=0,"",-'ԷնՀ (ՏՋ)'!AB9)</f>
        <v/>
      </c>
      <c r="AC9" s="653" t="str">
        <f>IF('ԷնՀ (ՏՋ)'!AC9=0,"",-'ԷնՀ (ՏՋ)'!AC9)</f>
        <v/>
      </c>
      <c r="AD9" s="653" t="str">
        <f>IF('ԷնՀ (ՏՋ)'!AD9=0,"",-'ԷնՀ (ՏՋ)'!AD9)</f>
        <v/>
      </c>
      <c r="AE9" s="653" t="str">
        <f>IF('ԷնՀ (ՏՋ)'!AE9=0,"",'ԷնՀ (ՏՋ)'!AE9)</f>
        <v/>
      </c>
      <c r="AF9" s="653" t="str">
        <f>IF('ԷնՀ (ՏՋ)'!AF9=0,"",'ԷնՀ (ՏՋ)'!AF9)</f>
        <v/>
      </c>
      <c r="AG9" s="653" t="str">
        <f>IF('ԷնՀ (ՏՋ)'!AG9=0,"",-'ԷնՀ (ՏՋ)'!AG9)</f>
        <v/>
      </c>
      <c r="AH9" s="653" t="str">
        <f>IF('ԷնՀ (ՏՋ)'!AH9=0,"",-'ԷնՀ (ՏՋ)'!AH9)</f>
        <v/>
      </c>
      <c r="AI9" s="653" t="str">
        <f>IF('ԷնՀ (ՏՋ)'!AI9=0,"",-'ԷնՀ (ՏՋ)'!AI9)</f>
        <v/>
      </c>
      <c r="AJ9" s="653" t="str">
        <f>IF('ԷնՀ (ՏՋ)'!AJ9=0,"",-'ԷնՀ (ՏՋ)'!AJ9)</f>
        <v/>
      </c>
      <c r="AK9" s="654" t="str">
        <f>IF('ԷնՀ (ՏՋ)'!AK9=0,"",-'ԷնՀ (ՏՋ)'!AK9)</f>
        <v/>
      </c>
      <c r="AL9" s="655" t="str">
        <f>IF('ԷնՀ (ՏՋ)'!AL9=0,"",-'ԷնՀ (ՏՋ)'!AL9)</f>
        <v/>
      </c>
      <c r="AM9" s="656" t="str">
        <f>IF('ԷնՀ (ՏՋ)'!AM9=0,"",-'ԷնՀ (ՏՋ)'!AM9)</f>
        <v/>
      </c>
    </row>
    <row r="10" spans="2:39" ht="13.5" outlineLevel="1">
      <c r="B10" s="552">
        <v>1.4</v>
      </c>
      <c r="C10" s="553" t="s">
        <v>479</v>
      </c>
      <c r="D10" s="554" t="s">
        <v>480</v>
      </c>
      <c r="E10" s="651" t="s">
        <v>36</v>
      </c>
      <c r="F10" s="556">
        <f>IF('ԷնՀ (ՏՋ)'!F10=0,"",-'ԷնՀ (ՏՋ)'!F10)</f>
        <v>-5120.2464655922267</v>
      </c>
      <c r="G10" s="652">
        <f>IF('ԷնՀ (ՏՋ)'!G10=0,"",-'ԷնՀ (ՏՋ)'!G10)</f>
        <v>-31.203695999999997</v>
      </c>
      <c r="H10" s="653" t="str">
        <f>IF('ԷնՀ (ՏՋ)'!H10=0,"",-'ԷնՀ (ՏՋ)'!H10)</f>
        <v/>
      </c>
      <c r="I10" s="653" t="str">
        <f>IF('ԷնՀ (ՏՋ)'!I10=0,"",-'ԷնՀ (ՏՋ)'!I10)</f>
        <v/>
      </c>
      <c r="J10" s="653" t="str">
        <f>IF('ԷնՀ (ՏՋ)'!J10=0,"",-'ԷնՀ (ՏՋ)'!J10)</f>
        <v/>
      </c>
      <c r="K10" s="653">
        <f>IF('ԷնՀ (ՏՋ)'!K10=0,"",-'ԷնՀ (ՏՋ)'!K10)</f>
        <v>-31.203695999999997</v>
      </c>
      <c r="L10" s="653" t="str">
        <f>IF('ԷնՀ (ՏՋ)'!L10=0,"",-'ԷնՀ (ՏՋ)'!L10)</f>
        <v/>
      </c>
      <c r="M10" s="653" t="str">
        <f>IF('ԷնՀ (ՏՋ)'!M10=0,"",-'ԷնՀ (ՏՋ)'!M10)</f>
        <v/>
      </c>
      <c r="N10" s="654">
        <f>IF('ԷնՀ (ՏՋ)'!N10=0,"",-'ԷնՀ (ՏՋ)'!N10)</f>
        <v>-8.2439999999999996E-3</v>
      </c>
      <c r="O10" s="653" t="str">
        <f>IF('ԷնՀ (ՏՋ)'!O10=0,"",-'ԷնՀ (ՏՋ)'!O10)</f>
        <v/>
      </c>
      <c r="P10" s="653" t="str">
        <f>IF('ԷնՀ (ՏՋ)'!P10=0,"",-'ԷնՀ (ՏՋ)'!P10)</f>
        <v/>
      </c>
      <c r="Q10" s="653" t="str">
        <f>IF('ԷնՀ (ՏՋ)'!Q10=0,"",-'ԷնՀ (ՏՋ)'!Q10)</f>
        <v/>
      </c>
      <c r="R10" s="653" t="str">
        <f>IF('ԷնՀ (ՏՋ)'!R10=0,"",-'ԷնՀ (ՏՋ)'!R10)</f>
        <v/>
      </c>
      <c r="S10" s="653" t="str">
        <f>IF('ԷնՀ (ՏՋ)'!S10=0,"",-'ԷնՀ (ՏՋ)'!S10)</f>
        <v/>
      </c>
      <c r="T10" s="653" t="str">
        <f>IF('ԷնՀ (ՏՋ)'!T10=0,"",-'ԷնՀ (ՏՋ)'!T10)</f>
        <v/>
      </c>
      <c r="U10" s="653" t="str">
        <f>IF('ԷնՀ (ՏՋ)'!U10=0,"",-'ԷնՀ (ՏՋ)'!U10)</f>
        <v/>
      </c>
      <c r="V10" s="653" t="str">
        <f>IF('ԷնՀ (ՏՋ)'!V10=0,"",-'ԷնՀ (ՏՋ)'!V10)</f>
        <v/>
      </c>
      <c r="W10" s="653">
        <f>IF('ԷնՀ (ՏՋ)'!W10=0,"",-'ԷնՀ (ՏՋ)'!W10)</f>
        <v>-8.2439999999999996E-3</v>
      </c>
      <c r="X10" s="653" t="str">
        <f>IF('ԷնՀ (ՏՋ)'!X10=0,"",-'ԷնՀ (ՏՋ)'!X10)</f>
        <v/>
      </c>
      <c r="Y10" s="653" t="str">
        <f>IF('ԷնՀ (ՏՋ)'!Y10=0,"",-'ԷնՀ (ՏՋ)'!Y10)</f>
        <v/>
      </c>
      <c r="Z10" s="653" t="str">
        <f>IF('ԷնՀ (ՏՋ)'!Z10=0,"",-'ԷնՀ (ՏՋ)'!Z10)</f>
        <v/>
      </c>
      <c r="AA10" s="655">
        <f>IF('ԷնՀ (ՏՋ)'!AA10=0,"",-'ԷնՀ (ՏՋ)'!AA10)</f>
        <v>-665.07648559222628</v>
      </c>
      <c r="AB10" s="652">
        <f>IF('ԷնՀ (ՏՋ)'!AB10=0,"",-'ԷնՀ (ՏՋ)'!AB10)</f>
        <v>-0.37884000000000001</v>
      </c>
      <c r="AC10" s="653" t="str">
        <f>IF('ԷնՀ (ՏՋ)'!AC10=0,"",-'ԷնՀ (ՏՋ)'!AC10)</f>
        <v/>
      </c>
      <c r="AD10" s="653" t="str">
        <f>IF('ԷնՀ (ՏՋ)'!AD10=0,"",-'ԷնՀ (ՏՋ)'!AD10)</f>
        <v/>
      </c>
      <c r="AE10" s="653" t="str">
        <f>IF('ԷնՀ (ՏՋ)'!AE10=0,"",'ԷնՀ (ՏՋ)'!AE10)</f>
        <v/>
      </c>
      <c r="AF10" s="653" t="str">
        <f>IF('ԷնՀ (ՏՋ)'!AF10=0,"",'ԷնՀ (ՏՋ)'!AF10)</f>
        <v/>
      </c>
      <c r="AG10" s="653" t="str">
        <f>IF('ԷնՀ (ՏՋ)'!AG10=0,"",-'ԷնՀ (ՏՋ)'!AG10)</f>
        <v/>
      </c>
      <c r="AH10" s="653">
        <f>IF('ԷնՀ (ՏՋ)'!AH10=0,"",-'ԷնՀ (ՏՋ)'!AH10)</f>
        <v>-0.37884000000000001</v>
      </c>
      <c r="AI10" s="653" t="str">
        <f>IF('ԷնՀ (ՏՋ)'!AI10=0,"",-'ԷնՀ (ՏՋ)'!AI10)</f>
        <v/>
      </c>
      <c r="AJ10" s="653" t="str">
        <f>IF('ԷնՀ (ՏՋ)'!AJ10=0,"",-'ԷնՀ (ՏՋ)'!AJ10)</f>
        <v/>
      </c>
      <c r="AK10" s="654" t="str">
        <f>IF('ԷնՀ (ՏՋ)'!AK10=0,"",-'ԷնՀ (ՏՋ)'!AK10)</f>
        <v/>
      </c>
      <c r="AL10" s="655" t="str">
        <f>IF('ԷնՀ (ՏՋ)'!AL10=0,"",-'ԷնՀ (ՏՋ)'!AL10)</f>
        <v/>
      </c>
      <c r="AM10" s="656">
        <f>IF('ԷնՀ (ՏՋ)'!AM10=0,"",-'ԷնՀ (ՏՋ)'!AM10)</f>
        <v>-4423.5792000000001</v>
      </c>
    </row>
    <row r="11" spans="2:39" ht="14.25" outlineLevel="1" thickBot="1">
      <c r="B11" s="563">
        <v>1.5</v>
      </c>
      <c r="C11" s="564" t="s">
        <v>481</v>
      </c>
      <c r="D11" s="565" t="s">
        <v>482</v>
      </c>
      <c r="E11" s="657" t="s">
        <v>185</v>
      </c>
      <c r="F11" s="556">
        <f>IF('ԷնՀ (ՏՋ)'!F11=0,"",'ԷնՀ (ՏՋ)'!F11)</f>
        <v>690.30683775281909</v>
      </c>
      <c r="G11" s="652" t="str">
        <f>IF('ԷնՀ (ՏՋ)'!G11=0,"",'ԷնՀ (ՏՋ)'!G11)</f>
        <v/>
      </c>
      <c r="H11" s="653" t="str">
        <f>IF('ԷնՀ (ՏՋ)'!H11=0,"",'ԷնՀ (ՏՋ)'!H11)</f>
        <v/>
      </c>
      <c r="I11" s="653" t="str">
        <f>IF('ԷնՀ (ՏՋ)'!I11=0,"",'ԷնՀ (ՏՋ)'!I11)</f>
        <v/>
      </c>
      <c r="J11" s="653" t="str">
        <f>IF('ԷնՀ (ՏՋ)'!J11=0,"",'ԷնՀ (ՏՋ)'!J11)</f>
        <v/>
      </c>
      <c r="K11" s="653" t="str">
        <f>IF('ԷնՀ (ՏՋ)'!K11=0,"",'ԷնՀ (ՏՋ)'!K11)</f>
        <v/>
      </c>
      <c r="L11" s="653" t="str">
        <f>IF('ԷնՀ (ՏՋ)'!L11=0,"",'ԷնՀ (ՏՋ)'!L11)</f>
        <v/>
      </c>
      <c r="M11" s="653" t="str">
        <f>IF('ԷնՀ (ՏՋ)'!M11=0,"",'ԷնՀ (ՏՋ)'!M11)</f>
        <v/>
      </c>
      <c r="N11" s="654">
        <f>IF('ԷնՀ (ՏՋ)'!N11=0,"",'ԷնՀ (ՏՋ)'!N11)</f>
        <v>624.49883219999992</v>
      </c>
      <c r="O11" s="653" t="str">
        <f>IF('ԷնՀ (ՏՋ)'!O11=0,"",'ԷնՀ (ՏՋ)'!O11)</f>
        <v/>
      </c>
      <c r="P11" s="653" t="str">
        <f>IF('ԷնՀ (ՏՋ)'!P11=0,"",'ԷնՀ (ՏՋ)'!P11)</f>
        <v/>
      </c>
      <c r="Q11" s="653" t="str">
        <f>IF('ԷնՀ (ՏՋ)'!Q11=0,"",'ԷնՀ (ՏՋ)'!Q11)</f>
        <v/>
      </c>
      <c r="R11" s="653" t="str">
        <f>IF('ԷնՀ (ՏՋ)'!R11=0,"",'ԷնՀ (ՏՋ)'!R11)</f>
        <v/>
      </c>
      <c r="S11" s="653" t="str">
        <f>IF('ԷնՀ (ՏՋ)'!S11=0,"",'ԷնՀ (ՏՋ)'!S11)</f>
        <v/>
      </c>
      <c r="T11" s="653" t="str">
        <f>IF('ԷնՀ (ՏՋ)'!T11=0,"",'ԷնՀ (ՏՋ)'!T11)</f>
        <v/>
      </c>
      <c r="U11" s="653" t="str">
        <f>IF('ԷնՀ (ՏՋ)'!U11=0,"",'ԷնՀ (ՏՋ)'!U11)</f>
        <v/>
      </c>
      <c r="V11" s="653" t="str">
        <f>IF('ԷնՀ (ՏՋ)'!V11=0,"",'ԷնՀ (ՏՋ)'!V11)</f>
        <v/>
      </c>
      <c r="W11" s="653" t="str">
        <f>IF('ԷնՀ (ՏՋ)'!W11=0,"",'ԷնՀ (ՏՋ)'!W11)</f>
        <v/>
      </c>
      <c r="X11" s="653" t="str">
        <f>IF('ԷնՀ (ՏՋ)'!X11=0,"",'ԷնՀ (ՏՋ)'!X11)</f>
        <v/>
      </c>
      <c r="Y11" s="653">
        <f>IF('ԷնՀ (ՏՋ)'!Y11=0,"",'ԷնՀ (ՏՋ)'!Y11)</f>
        <v>624.49883219999992</v>
      </c>
      <c r="Z11" s="653" t="str">
        <f>IF('ԷնՀ (ՏՋ)'!Z11=0,"",'ԷնՀ (ՏՋ)'!Z11)</f>
        <v/>
      </c>
      <c r="AA11" s="655">
        <f>IF('ԷնՀ (ՏՋ)'!AA11=0,"",'ԷնՀ (ՏՋ)'!AA11)</f>
        <v>65.808005552819168</v>
      </c>
      <c r="AB11" s="652" t="str">
        <f>IF('ԷնՀ (ՏՋ)'!AB11=0,"",'ԷնՀ (ՏՋ)'!AB11)</f>
        <v/>
      </c>
      <c r="AC11" s="653" t="str">
        <f>IF('ԷնՀ (ՏՋ)'!AC11=0,"",'ԷնՀ (ՏՋ)'!AC11)</f>
        <v/>
      </c>
      <c r="AD11" s="653" t="str">
        <f>IF('ԷնՀ (ՏՋ)'!AD11=0,"",'ԷնՀ (ՏՋ)'!AD11)</f>
        <v/>
      </c>
      <c r="AE11" s="653" t="str">
        <f>IF('ԷնՀ (ՏՋ)'!AE11=0,"",'ԷնՀ (ՏՋ)'!AE11)</f>
        <v/>
      </c>
      <c r="AF11" s="653" t="str">
        <f>IF('ԷնՀ (ՏՋ)'!AF11=0,"",'ԷնՀ (ՏՋ)'!AF11)</f>
        <v/>
      </c>
      <c r="AG11" s="653" t="str">
        <f>IF('ԷնՀ (ՏՋ)'!AG11=0,"",'ԷնՀ (ՏՋ)'!AG11)</f>
        <v/>
      </c>
      <c r="AH11" s="653" t="str">
        <f>IF('ԷնՀ (ՏՋ)'!AH11=0,"",'ԷնՀ (ՏՋ)'!AH11)</f>
        <v/>
      </c>
      <c r="AI11" s="653" t="str">
        <f>IF('ԷնՀ (ՏՋ)'!AI11=0,"",'ԷնՀ (ՏՋ)'!AI11)</f>
        <v/>
      </c>
      <c r="AJ11" s="653" t="str">
        <f>IF('ԷնՀ (ՏՋ)'!AJ11=0,"",'ԷնՀ (ՏՋ)'!AJ11)</f>
        <v/>
      </c>
      <c r="AK11" s="654" t="str">
        <f>IF('ԷնՀ (ՏՋ)'!AK11=0,"",'ԷնՀ (ՏՋ)'!AK11)</f>
        <v/>
      </c>
      <c r="AL11" s="655" t="str">
        <f>IF('ԷնՀ (ՏՋ)'!AL11=0,"",'ԷնՀ (ՏՋ)'!AL11)</f>
        <v/>
      </c>
      <c r="AM11" s="656" t="str">
        <f>IF('ԷնՀ (ՏՋ)'!AM11=0,"",'ԷնՀ (ՏՋ)'!AM11)</f>
        <v/>
      </c>
    </row>
    <row r="12" spans="2:39" thickBot="1">
      <c r="B12" s="574">
        <v>1</v>
      </c>
      <c r="C12" s="575" t="s">
        <v>485</v>
      </c>
      <c r="D12" s="576" t="s">
        <v>486</v>
      </c>
      <c r="E12" s="658" t="s">
        <v>136</v>
      </c>
      <c r="F12" s="662">
        <f>IF('ԷնՀ (ՏՋ)'!F12=0,"",'ԷնՀ (ՏՋ)'!F12)</f>
        <v>130536.09843596059</v>
      </c>
      <c r="G12" s="662">
        <f>IF('ԷնՀ (ՏՋ)'!G12=0,"",'ԷնՀ (ՏՋ)'!G12)</f>
        <v>53.378193999999993</v>
      </c>
      <c r="H12" s="662">
        <f>IF('ԷնՀ (ՏՋ)'!H12=0,"",'ԷնՀ (ՏՋ)'!H12)</f>
        <v>0.46799999999999997</v>
      </c>
      <c r="I12" s="662">
        <f>IF('ԷնՀ (ՏՋ)'!I12=0,"",'ԷնՀ (ՏՋ)'!I12)</f>
        <v>28.270499999999998</v>
      </c>
      <c r="J12" s="662">
        <f>IF('ԷնՀ (ՏՋ)'!J12=0,"",'ԷնՀ (ՏՋ)'!J12)</f>
        <v>23.669549999999997</v>
      </c>
      <c r="K12" s="662">
        <f>IF('ԷնՀ (ՏՋ)'!K12=0,"",'ԷնՀ (ՏՋ)'!K12)</f>
        <v>0.97014400000000123</v>
      </c>
      <c r="L12" s="662" t="str">
        <f>IF('ԷնՀ (ՏՋ)'!L12=0,"",'ԷնՀ (ՏՋ)'!L12)</f>
        <v/>
      </c>
      <c r="M12" s="662" t="str">
        <f>IF('ԷնՀ (ՏՋ)'!M12=0,"",'ԷնՀ (ՏՋ)'!M12)</f>
        <v/>
      </c>
      <c r="N12" s="662">
        <f>IF('ԷնՀ (ՏՋ)'!N12=0,"",'ԷնՀ (ՏՋ)'!N12)</f>
        <v>12609.520964400001</v>
      </c>
      <c r="O12" s="662">
        <f>IF('ԷնՀ (ՏՋ)'!O12=0,"",'ԷնՀ (ՏՋ)'!O12)</f>
        <v>47.384599999999992</v>
      </c>
      <c r="P12" s="662">
        <f>IF('ԷնՀ (ՏՋ)'!P12=0,"",'ԷնՀ (ՏՋ)'!P12)</f>
        <v>6142.284090000001</v>
      </c>
      <c r="Q12" s="662" t="str">
        <f>IF('ԷնՀ (ՏՋ)'!Q12=0,"",'ԷնՀ (ՏՋ)'!Q12)</f>
        <v/>
      </c>
      <c r="R12" s="662">
        <f>IF('ԷնՀ (ՏՋ)'!R12=0,"",'ԷնՀ (ՏՋ)'!R12)</f>
        <v>3.6708000000000003</v>
      </c>
      <c r="S12" s="662" t="str">
        <f>IF('ԷնՀ (ՏՋ)'!S12=0,"",'ԷնՀ (ՏՋ)'!S12)</f>
        <v/>
      </c>
      <c r="T12" s="662">
        <f>IF('ԷնՀ (ՏՋ)'!T12=0,"",'ԷնՀ (ՏՋ)'!T12)</f>
        <v>317.21663999999998</v>
      </c>
      <c r="U12" s="662">
        <f>IF('ԷնՀ (ՏՋ)'!U12=0,"",'ԷնՀ (ՏՋ)'!U12)</f>
        <v>5078.4737999999998</v>
      </c>
      <c r="V12" s="662">
        <f>IF('ԷնՀ (ՏՋ)'!V12=0,"",'ԷնՀ (ՏՋ)'!V12)</f>
        <v>12.089880000000001</v>
      </c>
      <c r="W12" s="662">
        <f>IF('ԷնՀ (ՏՋ)'!W12=0,"",'ԷնՀ (ՏՋ)'!W12)</f>
        <v>260.311756</v>
      </c>
      <c r="X12" s="662">
        <f>IF('ԷնՀ (ՏՋ)'!X12=0,"",'ԷնՀ (ՏՋ)'!X12)</f>
        <v>4.6860000000000006E-2</v>
      </c>
      <c r="Y12" s="662">
        <f>IF('ԷնՀ (ՏՋ)'!Y12=0,"",'ԷնՀ (ՏՋ)'!Y12)</f>
        <v>625.42695839999988</v>
      </c>
      <c r="Z12" s="662">
        <f>IF('ԷնՀ (ՏՋ)'!Z12=0,"",'ԷնՀ (ՏՋ)'!Z12)</f>
        <v>122.61558000000001</v>
      </c>
      <c r="AA12" s="660">
        <f>IF('ԷնՀ (ՏՋ)'!AA12=0,"",'ԷնՀ (ՏՋ)'!AA12)</f>
        <v>76745.919519960604</v>
      </c>
      <c r="AB12" s="823">
        <f>IF('ԷնՀ (ՏՋ)'!AB12=0,"",'ԷնՀ (ՏՋ)'!AB12)</f>
        <v>14676.408077599999</v>
      </c>
      <c r="AC12" s="662">
        <f>IF('ԷնՀ (ՏՋ)'!AC12=0,"",'ԷնՀ (ՏՋ)'!AC12)</f>
        <v>8465.0400000000009</v>
      </c>
      <c r="AD12" s="662">
        <f>IF('ԷնՀ (ՏՋ)'!AD12=0,"",'ԷնՀ (ՏՋ)'!AD12)</f>
        <v>6.48</v>
      </c>
      <c r="AE12" s="662">
        <f>IF('ԷնՀ (ՏՋ)'!AE12=0,"",'ԷնՀ (ՏՋ)'!AE12)</f>
        <v>3.456</v>
      </c>
      <c r="AF12" s="662">
        <f>IF('ԷնՀ (ՏՋ)'!AF12=0,"",'ԷնՀ (ՏՋ)'!AF12)</f>
        <v>92.88000000000001</v>
      </c>
      <c r="AG12" s="662">
        <f>IF('ԷնՀ (ՏՋ)'!AG12=0,"",'ԷնՀ (ՏՋ)'!AG12)</f>
        <v>3535.7777499999997</v>
      </c>
      <c r="AH12" s="662">
        <f>IF('ԷնՀ (ՏՋ)'!AH12=0,"",'ԷնՀ (ՏՋ)'!AH12)</f>
        <v>252.80278000000004</v>
      </c>
      <c r="AI12" s="662">
        <f>IF('ԷնՀ (ՏՋ)'!AI12=0,"",'ԷնՀ (ՏՋ)'!AI12)</f>
        <v>2319.9715475999997</v>
      </c>
      <c r="AJ12" s="662" t="str">
        <f>IF('ԷնՀ (ՏՋ)'!AJ12=0,"",'ԷնՀ (ՏՋ)'!AJ12)</f>
        <v/>
      </c>
      <c r="AK12" s="662">
        <f>IF('ԷնՀ (ՏՋ)'!AK12=0,"",'ԷնՀ (ՏՋ)'!AK12)</f>
        <v>29884.19528</v>
      </c>
      <c r="AL12" s="662" t="str">
        <f>IF('ԷնՀ (ՏՋ)'!AL12=0,"",'ԷնՀ (ՏՋ)'!AL12)</f>
        <v/>
      </c>
      <c r="AM12" s="824">
        <f>IF('ԷնՀ (ՏՋ)'!AM12=0,"",'ԷնՀ (ՏՋ)'!AM12)</f>
        <v>-3433.3236000000002</v>
      </c>
    </row>
    <row r="13" spans="2:39" ht="24.75" customHeight="1" thickBot="1">
      <c r="B13" s="578">
        <v>2</v>
      </c>
      <c r="C13" s="579" t="s">
        <v>487</v>
      </c>
      <c r="D13" s="580" t="s">
        <v>488</v>
      </c>
      <c r="E13" s="664" t="s">
        <v>186</v>
      </c>
      <c r="F13" s="825">
        <f>IF('ԷնՀ (ՏՋ)'!F13=0,"",-'ԷնՀ (ՏՋ)'!F13)</f>
        <v>-50793.892421183118</v>
      </c>
      <c r="G13" s="659" t="str">
        <f>IF('ԷնՀ (ՏՋ)'!G13=0,"",-'ԷնՀ (ՏՋ)'!G13)</f>
        <v/>
      </c>
      <c r="H13" s="659" t="str">
        <f>IF('ԷնՀ (ՏՋ)'!H13=0,"",-'ԷնՀ (ՏՋ)'!H13)</f>
        <v/>
      </c>
      <c r="I13" s="659" t="str">
        <f>IF('ԷնՀ (ՏՋ)'!I13=0,"",-'ԷնՀ (ՏՋ)'!I13)</f>
        <v/>
      </c>
      <c r="J13" s="659" t="str">
        <f>IF('ԷնՀ (ՏՋ)'!J13=0,"",-'ԷնՀ (ՏՋ)'!J13)</f>
        <v/>
      </c>
      <c r="K13" s="659" t="str">
        <f>IF('ԷնՀ (ՏՋ)'!K13=0,"",-'ԷնՀ (ՏՋ)'!K13)</f>
        <v/>
      </c>
      <c r="L13" s="659" t="str">
        <f>IF('ԷնՀ (ՏՋ)'!L13=0,"",-'ԷնՀ (ՏՋ)'!L13)</f>
        <v/>
      </c>
      <c r="M13" s="659" t="str">
        <f>IF('ԷնՀ (ՏՋ)'!M13=0,"",-'ԷնՀ (ՏՋ)'!M13)</f>
        <v/>
      </c>
      <c r="N13" s="659" t="str">
        <f>IF('ԷնՀ (ՏՋ)'!N13=0,"",-'ԷնՀ (ՏՋ)'!N13)</f>
        <v/>
      </c>
      <c r="O13" s="659" t="str">
        <f>IF('ԷնՀ (ՏՋ)'!O13=0,"",-'ԷնՀ (ՏՋ)'!O13)</f>
        <v/>
      </c>
      <c r="P13" s="659" t="str">
        <f>IF('ԷնՀ (ՏՋ)'!P13=0,"",-'ԷնՀ (ՏՋ)'!P13)</f>
        <v/>
      </c>
      <c r="Q13" s="659" t="str">
        <f>IF('ԷնՀ (ՏՋ)'!Q13=0,"",-'ԷնՀ (ՏՋ)'!Q13)</f>
        <v/>
      </c>
      <c r="R13" s="659" t="str">
        <f>IF('ԷնՀ (ՏՋ)'!R13=0,"",-'ԷնՀ (ՏՋ)'!R13)</f>
        <v/>
      </c>
      <c r="S13" s="659" t="str">
        <f>IF('ԷնՀ (ՏՋ)'!S13=0,"",-'ԷնՀ (ՏՋ)'!S13)</f>
        <v/>
      </c>
      <c r="T13" s="659" t="str">
        <f>IF('ԷնՀ (ՏՋ)'!T13=0,"",-'ԷնՀ (ՏՋ)'!T13)</f>
        <v/>
      </c>
      <c r="U13" s="659" t="str">
        <f>IF('ԷնՀ (ՏՋ)'!U13=0,"",-'ԷնՀ (ՏՋ)'!U13)</f>
        <v/>
      </c>
      <c r="V13" s="659" t="str">
        <f>IF('ԷնՀ (ՏՋ)'!V13=0,"",-'ԷնՀ (ՏՋ)'!V13)</f>
        <v/>
      </c>
      <c r="W13" s="659" t="str">
        <f>IF('ԷնՀ (ՏՋ)'!W13=0,"",-'ԷնՀ (ՏՋ)'!W13)</f>
        <v/>
      </c>
      <c r="X13" s="659" t="str">
        <f>IF('ԷնՀ (ՏՋ)'!X13=0,"",-'ԷնՀ (ՏՋ)'!X13)</f>
        <v/>
      </c>
      <c r="Y13" s="659" t="str">
        <f>IF('ԷնՀ (ՏՋ)'!Y13=0,"",-'ԷնՀ (ՏՋ)'!Y13)</f>
        <v/>
      </c>
      <c r="Z13" s="659" t="str">
        <f>IF('ԷնՀ (ՏՋ)'!Z13=0,"",-'ԷնՀ (ՏՋ)'!Z13)</f>
        <v/>
      </c>
      <c r="AA13" s="826">
        <f>IF('ԷնՀ (ՏՋ)'!AA13=0,"",-'ԷնՀ (ՏՋ)'!AA13)</f>
        <v>-20909.697141183118</v>
      </c>
      <c r="AB13" s="661" t="str">
        <f>IF('ԷնՀ (ՏՋ)'!AB13=0,"",-'ԷնՀ (ՏՋ)'!AB13)</f>
        <v/>
      </c>
      <c r="AC13" s="659" t="str">
        <f>IF('ԷնՀ (ՏՋ)'!AC13=0,"",-'ԷնՀ (ՏՋ)'!AC13)</f>
        <v/>
      </c>
      <c r="AD13" s="659" t="str">
        <f>IF('ԷնՀ (ՏՋ)'!AD13=0,"",-'ԷնՀ (ՏՋ)'!AD13)</f>
        <v/>
      </c>
      <c r="AE13" s="659" t="str">
        <f>IF('ԷնՀ (ՏՋ)'!AE13=0,"",-'ԷնՀ (ՏՋ)'!AE13)</f>
        <v/>
      </c>
      <c r="AF13" s="659" t="str">
        <f>IF('ԷնՀ (ՏՋ)'!AF13=0,"",-'ԷնՀ (ՏՋ)'!AF13)</f>
        <v/>
      </c>
      <c r="AG13" s="659" t="str">
        <f>IF('ԷնՀ (ՏՋ)'!AG13=0,"",-'ԷնՀ (ՏՋ)'!AG13)</f>
        <v/>
      </c>
      <c r="AH13" s="659" t="str">
        <f>IF('ԷնՀ (ՏՋ)'!AH13=0,"",-'ԷնՀ (ՏՋ)'!AH13)</f>
        <v/>
      </c>
      <c r="AI13" s="659" t="str">
        <f>IF('ԷնՀ (ՏՋ)'!AI13=0,"",-'ԷնՀ (ՏՋ)'!AI13)</f>
        <v/>
      </c>
      <c r="AJ13" s="659" t="str">
        <f>IF('ԷնՀ (ՏՋ)'!AJ13=0,"",-'ԷնՀ (ՏՋ)'!AJ13)</f>
        <v/>
      </c>
      <c r="AK13" s="659">
        <f>IF('ԷնՀ (ՏՋ)'!AK13=0,"",-'ԷնՀ (ՏՋ)'!AK13)</f>
        <v>-29884.19528</v>
      </c>
      <c r="AL13" s="659" t="str">
        <f>IF('ԷնՀ (ՏՋ)'!AL13=0,"",-'ԷնՀ (ՏՋ)'!AL13)</f>
        <v/>
      </c>
      <c r="AM13" s="663" t="str">
        <f>IF('ԷնՀ (ՏՋ)'!AM13=0,"",-'ԷնՀ (ՏՋ)'!AM13)</f>
        <v/>
      </c>
    </row>
    <row r="14" spans="2:39" ht="25.5" outlineLevel="1">
      <c r="B14" s="552">
        <v>2.1</v>
      </c>
      <c r="C14" s="582" t="s">
        <v>489</v>
      </c>
      <c r="D14" s="583" t="s">
        <v>490</v>
      </c>
      <c r="E14" s="665" t="s">
        <v>188</v>
      </c>
      <c r="F14" s="556">
        <f>IF('ԷնՀ (ՏՋ)'!F14=0,"",-'ԷնՀ (ՏՋ)'!F14)</f>
        <v>-29884.19528</v>
      </c>
      <c r="G14" s="652" t="str">
        <f>IF('ԷնՀ (ՏՋ)'!G14=0,"",-'ԷնՀ (ՏՋ)'!G14)</f>
        <v/>
      </c>
      <c r="H14" s="653" t="str">
        <f>IF('ԷնՀ (ՏՋ)'!H14=0,"",-'ԷնՀ (ՏՋ)'!H14)</f>
        <v/>
      </c>
      <c r="I14" s="653" t="str">
        <f>IF('ԷնՀ (ՏՋ)'!I14=0,"",-'ԷնՀ (ՏՋ)'!I14)</f>
        <v/>
      </c>
      <c r="J14" s="653" t="str">
        <f>IF('ԷնՀ (ՏՋ)'!J14=0,"",-'ԷնՀ (ՏՋ)'!J14)</f>
        <v/>
      </c>
      <c r="K14" s="653" t="str">
        <f>IF('ԷնՀ (ՏՋ)'!K14=0,"",-'ԷնՀ (ՏՋ)'!K14)</f>
        <v/>
      </c>
      <c r="L14" s="653" t="str">
        <f>IF('ԷնՀ (ՏՋ)'!L14=0,"",-'ԷնՀ (ՏՋ)'!L14)</f>
        <v/>
      </c>
      <c r="M14" s="653" t="str">
        <f>IF('ԷնՀ (ՏՋ)'!M14=0,"",-'ԷնՀ (ՏՋ)'!M14)</f>
        <v/>
      </c>
      <c r="N14" s="654" t="str">
        <f>IF('ԷնՀ (ՏՋ)'!N14=0,"",-'ԷնՀ (ՏՋ)'!N14)</f>
        <v/>
      </c>
      <c r="O14" s="653" t="str">
        <f>IF('ԷնՀ (ՏՋ)'!O14=0,"",-'ԷնՀ (ՏՋ)'!O14)</f>
        <v/>
      </c>
      <c r="P14" s="653" t="str">
        <f>IF('ԷնՀ (ՏՋ)'!P14=0,"",-'ԷնՀ (ՏՋ)'!P14)</f>
        <v/>
      </c>
      <c r="Q14" s="653" t="str">
        <f>IF('ԷնՀ (ՏՋ)'!Q14=0,"",-'ԷնՀ (ՏՋ)'!Q14)</f>
        <v/>
      </c>
      <c r="R14" s="653" t="str">
        <f>IF('ԷնՀ (ՏՋ)'!R14=0,"",-'ԷնՀ (ՏՋ)'!R14)</f>
        <v/>
      </c>
      <c r="S14" s="653" t="str">
        <f>IF('ԷնՀ (ՏՋ)'!S14=0,"",-'ԷնՀ (ՏՋ)'!S14)</f>
        <v/>
      </c>
      <c r="T14" s="653" t="str">
        <f>IF('ԷնՀ (ՏՋ)'!T14=0,"",-'ԷնՀ (ՏՋ)'!T14)</f>
        <v/>
      </c>
      <c r="U14" s="653" t="str">
        <f>IF('ԷնՀ (ՏՋ)'!U14=0,"",-'ԷնՀ (ՏՋ)'!U14)</f>
        <v/>
      </c>
      <c r="V14" s="653" t="str">
        <f>IF('ԷնՀ (ՏՋ)'!V14=0,"",-'ԷնՀ (ՏՋ)'!V14)</f>
        <v/>
      </c>
      <c r="W14" s="653" t="str">
        <f>IF('ԷնՀ (ՏՋ)'!W14=0,"",-'ԷնՀ (ՏՋ)'!W14)</f>
        <v/>
      </c>
      <c r="X14" s="653" t="str">
        <f>IF('ԷնՀ (ՏՋ)'!X14=0,"",-'ԷնՀ (ՏՋ)'!X14)</f>
        <v/>
      </c>
      <c r="Y14" s="653" t="str">
        <f>IF('ԷնՀ (ՏՋ)'!Y14=0,"",-'ԷնՀ (ՏՋ)'!Y14)</f>
        <v/>
      </c>
      <c r="Z14" s="653" t="str">
        <f>IF('ԷնՀ (ՏՋ)'!Z14=0,"",-'ԷնՀ (ՏՋ)'!Z14)</f>
        <v/>
      </c>
      <c r="AA14" s="666" t="str">
        <f>IF('ԷնՀ (ՏՋ)'!AA14=0,"",-'ԷնՀ (ՏՋ)'!AA14)</f>
        <v/>
      </c>
      <c r="AB14" s="667" t="str">
        <f>IF('ԷնՀ (ՏՋ)'!AB14=0,"",-'ԷնՀ (ՏՋ)'!AB14)</f>
        <v/>
      </c>
      <c r="AC14" s="653" t="str">
        <f>IF('ԷնՀ (ՏՋ)'!AC14=0,"",-'ԷնՀ (ՏՋ)'!AC14)</f>
        <v/>
      </c>
      <c r="AD14" s="653" t="str">
        <f>IF('ԷնՀ (ՏՋ)'!AD14=0,"",-'ԷնՀ (ՏՋ)'!AD14)</f>
        <v/>
      </c>
      <c r="AE14" s="653" t="str">
        <f>IF('ԷնՀ (ՏՋ)'!AE14=0,"",-'ԷնՀ (ՏՋ)'!AE14)</f>
        <v/>
      </c>
      <c r="AF14" s="653" t="str">
        <f>IF('ԷնՀ (ՏՋ)'!AF14=0,"",-'ԷնՀ (ՏՋ)'!AF14)</f>
        <v/>
      </c>
      <c r="AG14" s="653" t="str">
        <f>IF('ԷնՀ (ՏՋ)'!AG14=0,"",-'ԷնՀ (ՏՋ)'!AG14)</f>
        <v/>
      </c>
      <c r="AH14" s="653" t="str">
        <f>IF('ԷնՀ (ՏՋ)'!AH14=0,"",-'ԷնՀ (ՏՋ)'!AH14)</f>
        <v/>
      </c>
      <c r="AI14" s="653" t="str">
        <f>IF('ԷնՀ (ՏՋ)'!AI14=0,"",-'ԷնՀ (ՏՋ)'!AI14)</f>
        <v/>
      </c>
      <c r="AJ14" s="653" t="str">
        <f>IF('ԷնՀ (ՏՋ)'!AJ14=0,"",-'ԷնՀ (ՏՋ)'!AJ14)</f>
        <v/>
      </c>
      <c r="AK14" s="654">
        <f>IF('ԷնՀ (ՏՋ)'!AK14=0,"",-'ԷնՀ (ՏՋ)'!AK14)</f>
        <v>-29884.19528</v>
      </c>
      <c r="AL14" s="655" t="str">
        <f>IF('ԷնՀ (ՏՋ)'!AL14=0,"",-'ԷնՀ (ՏՋ)'!AL14)</f>
        <v/>
      </c>
      <c r="AM14" s="656" t="str">
        <f>IF('ԷնՀ (ՏՋ)'!AM14=0,"",-'ԷնՀ (ՏՋ)'!AM14)</f>
        <v/>
      </c>
    </row>
    <row r="15" spans="2:39" ht="25.5" outlineLevel="1">
      <c r="B15" s="552">
        <v>2.2000000000000002</v>
      </c>
      <c r="C15" s="582" t="s">
        <v>491</v>
      </c>
      <c r="D15" s="583" t="s">
        <v>492</v>
      </c>
      <c r="E15" s="665" t="s">
        <v>143</v>
      </c>
      <c r="F15" s="556">
        <f>IF('ԷնՀ (ՏՋ)'!F15=0,"",-'ԷնՀ (ՏՋ)'!F15)</f>
        <v>-20724.603466617715</v>
      </c>
      <c r="G15" s="652" t="str">
        <f>IF('ԷնՀ (ՏՋ)'!G15=0,"",-'ԷնՀ (ՏՋ)'!G15)</f>
        <v/>
      </c>
      <c r="H15" s="653" t="str">
        <f>IF('ԷնՀ (ՏՋ)'!H15=0,"",-'ԷնՀ (ՏՋ)'!H15)</f>
        <v/>
      </c>
      <c r="I15" s="653" t="str">
        <f>IF('ԷնՀ (ՏՋ)'!I15=0,"",-'ԷնՀ (ՏՋ)'!I15)</f>
        <v/>
      </c>
      <c r="J15" s="653" t="str">
        <f>IF('ԷնՀ (ՏՋ)'!J15=0,"",-'ԷնՀ (ՏՋ)'!J15)</f>
        <v/>
      </c>
      <c r="K15" s="653" t="str">
        <f>IF('ԷնՀ (ՏՋ)'!K15=0,"",-'ԷնՀ (ՏՋ)'!K15)</f>
        <v/>
      </c>
      <c r="L15" s="653" t="str">
        <f>IF('ԷնՀ (ՏՋ)'!L15=0,"",-'ԷնՀ (ՏՋ)'!L15)</f>
        <v/>
      </c>
      <c r="M15" s="653" t="str">
        <f>IF('ԷնՀ (ՏՋ)'!M15=0,"",-'ԷնՀ (ՏՋ)'!M15)</f>
        <v/>
      </c>
      <c r="N15" s="654" t="str">
        <f>IF('ԷնՀ (ՏՋ)'!N15=0,"",-'ԷնՀ (ՏՋ)'!N15)</f>
        <v/>
      </c>
      <c r="O15" s="653" t="str">
        <f>IF('ԷնՀ (ՏՋ)'!O15=0,"",-'ԷնՀ (ՏՋ)'!O15)</f>
        <v/>
      </c>
      <c r="P15" s="653" t="str">
        <f>IF('ԷնՀ (ՏՋ)'!P15=0,"",-'ԷնՀ (ՏՋ)'!P15)</f>
        <v/>
      </c>
      <c r="Q15" s="653" t="str">
        <f>IF('ԷնՀ (ՏՋ)'!Q15=0,"",-'ԷնՀ (ՏՋ)'!Q15)</f>
        <v/>
      </c>
      <c r="R15" s="653" t="str">
        <f>IF('ԷնՀ (ՏՋ)'!R15=0,"",-'ԷնՀ (ՏՋ)'!R15)</f>
        <v/>
      </c>
      <c r="S15" s="653" t="str">
        <f>IF('ԷնՀ (ՏՋ)'!S15=0,"",-'ԷնՀ (ՏՋ)'!S15)</f>
        <v/>
      </c>
      <c r="T15" s="653" t="str">
        <f>IF('ԷնՀ (ՏՋ)'!T15=0,"",-'ԷնՀ (ՏՋ)'!T15)</f>
        <v/>
      </c>
      <c r="U15" s="653" t="str">
        <f>IF('ԷնՀ (ՏՋ)'!U15=0,"",-'ԷնՀ (ՏՋ)'!U15)</f>
        <v/>
      </c>
      <c r="V15" s="653" t="str">
        <f>IF('ԷնՀ (ՏՋ)'!V15=0,"",-'ԷնՀ (ՏՋ)'!V15)</f>
        <v/>
      </c>
      <c r="W15" s="653" t="str">
        <f>IF('ԷնՀ (ՏՋ)'!W15=0,"",-'ԷնՀ (ՏՋ)'!W15)</f>
        <v/>
      </c>
      <c r="X15" s="653" t="str">
        <f>IF('ԷնՀ (ՏՋ)'!X15=0,"",-'ԷնՀ (ՏՋ)'!X15)</f>
        <v/>
      </c>
      <c r="Y15" s="653" t="str">
        <f>IF('ԷնՀ (ՏՋ)'!Y15=0,"",-'ԷնՀ (ՏՋ)'!Y15)</f>
        <v/>
      </c>
      <c r="Z15" s="653" t="str">
        <f>IF('ԷնՀ (ՏՋ)'!Z15=0,"",-'ԷնՀ (ՏՋ)'!Z15)</f>
        <v/>
      </c>
      <c r="AA15" s="666">
        <f>IF('ԷնՀ (ՏՋ)'!AA15=0,"",-'ԷնՀ (ՏՋ)'!AA15)</f>
        <v>-20724.603466617715</v>
      </c>
      <c r="AB15" s="667" t="str">
        <f>IF('ԷնՀ (ՏՋ)'!AB15=0,"",-'ԷնՀ (ՏՋ)'!AB15)</f>
        <v/>
      </c>
      <c r="AC15" s="653" t="str">
        <f>IF('ԷնՀ (ՏՋ)'!AC15=0,"",-'ԷնՀ (ՏՋ)'!AC15)</f>
        <v/>
      </c>
      <c r="AD15" s="653" t="str">
        <f>IF('ԷնՀ (ՏՋ)'!AD15=0,"",-'ԷնՀ (ՏՋ)'!AD15)</f>
        <v/>
      </c>
      <c r="AE15" s="653" t="str">
        <f>IF('ԷնՀ (ՏՋ)'!AE15=0,"",-'ԷնՀ (ՏՋ)'!AE15)</f>
        <v/>
      </c>
      <c r="AF15" s="653" t="str">
        <f>IF('ԷնՀ (ՏՋ)'!AF15=0,"",-'ԷնՀ (ՏՋ)'!AF15)</f>
        <v/>
      </c>
      <c r="AG15" s="653" t="str">
        <f>IF('ԷնՀ (ՏՋ)'!AG15=0,"",-'ԷնՀ (ՏՋ)'!AG15)</f>
        <v/>
      </c>
      <c r="AH15" s="653" t="str">
        <f>IF('ԷնՀ (ՏՋ)'!AH15=0,"",-'ԷնՀ (ՏՋ)'!AH15)</f>
        <v/>
      </c>
      <c r="AI15" s="653" t="str">
        <f>IF('ԷնՀ (ՏՋ)'!AI15=0,"",-'ԷնՀ (ՏՋ)'!AI15)</f>
        <v/>
      </c>
      <c r="AJ15" s="653" t="str">
        <f>IF('ԷնՀ (ՏՋ)'!AJ15=0,"",-'ԷնՀ (ՏՋ)'!AJ15)</f>
        <v/>
      </c>
      <c r="AK15" s="654" t="str">
        <f>IF('ԷնՀ (ՏՋ)'!AK15=0,"",-'ԷնՀ (ՏՋ)'!AK15)</f>
        <v/>
      </c>
      <c r="AL15" s="655" t="str">
        <f>IF('ԷնՀ (ՏՋ)'!AL15=0,"",-'ԷնՀ (ՏՋ)'!AL15)</f>
        <v/>
      </c>
      <c r="AM15" s="656" t="str">
        <f>IF('ԷնՀ (ՏՋ)'!AM15=0,"",-'ԷնՀ (ՏՋ)'!AM15)</f>
        <v/>
      </c>
    </row>
    <row r="16" spans="2:39" ht="25.5" outlineLevel="1">
      <c r="B16" s="552">
        <v>2.2999999999999998</v>
      </c>
      <c r="C16" s="582" t="s">
        <v>493</v>
      </c>
      <c r="D16" s="583" t="s">
        <v>494</v>
      </c>
      <c r="E16" s="665" t="s">
        <v>137</v>
      </c>
      <c r="F16" s="556">
        <f>IF('ԷնՀ (ՏՋ)'!F16=0,"",-'ԷնՀ (ՏՋ)'!F16)</f>
        <v>-185.09367456540238</v>
      </c>
      <c r="G16" s="652" t="str">
        <f>IF('ԷնՀ (ՏՋ)'!G16=0,"",-'ԷնՀ (ՏՋ)'!G16)</f>
        <v/>
      </c>
      <c r="H16" s="653" t="str">
        <f>IF('ԷնՀ (ՏՋ)'!H16=0,"",-'ԷնՀ (ՏՋ)'!H16)</f>
        <v/>
      </c>
      <c r="I16" s="653" t="str">
        <f>IF('ԷնՀ (ՏՋ)'!I16=0,"",-'ԷնՀ (ՏՋ)'!I16)</f>
        <v/>
      </c>
      <c r="J16" s="653" t="str">
        <f>IF('ԷնՀ (ՏՋ)'!J16=0,"",-'ԷնՀ (ՏՋ)'!J16)</f>
        <v/>
      </c>
      <c r="K16" s="653" t="str">
        <f>IF('ԷնՀ (ՏՋ)'!K16=0,"",-'ԷնՀ (ՏՋ)'!K16)</f>
        <v/>
      </c>
      <c r="L16" s="653" t="str">
        <f>IF('ԷնՀ (ՏՋ)'!L16=0,"",-'ԷնՀ (ՏՋ)'!L16)</f>
        <v/>
      </c>
      <c r="M16" s="653" t="str">
        <f>IF('ԷնՀ (ՏՋ)'!M16=0,"",-'ԷնՀ (ՏՋ)'!M16)</f>
        <v/>
      </c>
      <c r="N16" s="654" t="str">
        <f>IF('ԷնՀ (ՏՋ)'!N16=0,"",-'ԷնՀ (ՏՋ)'!N16)</f>
        <v/>
      </c>
      <c r="O16" s="653" t="str">
        <f>IF('ԷնՀ (ՏՋ)'!O16=0,"",-'ԷնՀ (ՏՋ)'!O16)</f>
        <v/>
      </c>
      <c r="P16" s="653" t="str">
        <f>IF('ԷնՀ (ՏՋ)'!P16=0,"",-'ԷնՀ (ՏՋ)'!P16)</f>
        <v/>
      </c>
      <c r="Q16" s="653" t="str">
        <f>IF('ԷնՀ (ՏՋ)'!Q16=0,"",-'ԷնՀ (ՏՋ)'!Q16)</f>
        <v/>
      </c>
      <c r="R16" s="653" t="str">
        <f>IF('ԷնՀ (ՏՋ)'!R16=0,"",-'ԷնՀ (ՏՋ)'!R16)</f>
        <v/>
      </c>
      <c r="S16" s="653" t="str">
        <f>IF('ԷնՀ (ՏՋ)'!S16=0,"",-'ԷնՀ (ՏՋ)'!S16)</f>
        <v/>
      </c>
      <c r="T16" s="653" t="str">
        <f>IF('ԷնՀ (ՏՋ)'!T16=0,"",-'ԷնՀ (ՏՋ)'!T16)</f>
        <v/>
      </c>
      <c r="U16" s="653" t="str">
        <f>IF('ԷնՀ (ՏՋ)'!U16=0,"",-'ԷնՀ (ՏՋ)'!U16)</f>
        <v/>
      </c>
      <c r="V16" s="653" t="str">
        <f>IF('ԷնՀ (ՏՋ)'!V16=0,"",-'ԷնՀ (ՏՋ)'!V16)</f>
        <v/>
      </c>
      <c r="W16" s="653" t="str">
        <f>IF('ԷնՀ (ՏՋ)'!W16=0,"",-'ԷնՀ (ՏՋ)'!W16)</f>
        <v/>
      </c>
      <c r="X16" s="653" t="str">
        <f>IF('ԷնՀ (ՏՋ)'!X16=0,"",-'ԷնՀ (ՏՋ)'!X16)</f>
        <v/>
      </c>
      <c r="Y16" s="653" t="str">
        <f>IF('ԷնՀ (ՏՋ)'!Y16=0,"",-'ԷնՀ (ՏՋ)'!Y16)</f>
        <v/>
      </c>
      <c r="Z16" s="653" t="str">
        <f>IF('ԷնՀ (ՏՋ)'!Z16=0,"",-'ԷնՀ (ՏՋ)'!Z16)</f>
        <v/>
      </c>
      <c r="AA16" s="666">
        <f>IF('ԷնՀ (ՏՋ)'!AA16=0,"",-'ԷնՀ (ՏՋ)'!AA16)</f>
        <v>-185.09367456540238</v>
      </c>
      <c r="AB16" s="667" t="str">
        <f>IF('ԷնՀ (ՏՋ)'!AB16=0,"",-'ԷնՀ (ՏՋ)'!AB16)</f>
        <v/>
      </c>
      <c r="AC16" s="653" t="str">
        <f>IF('ԷնՀ (ՏՋ)'!AC16=0,"",-'ԷնՀ (ՏՋ)'!AC16)</f>
        <v/>
      </c>
      <c r="AD16" s="653" t="str">
        <f>IF('ԷնՀ (ՏՋ)'!AD16=0,"",-'ԷնՀ (ՏՋ)'!AD16)</f>
        <v/>
      </c>
      <c r="AE16" s="653" t="str">
        <f>IF('ԷնՀ (ՏՋ)'!AE16=0,"",-'ԷնՀ (ՏՋ)'!AE16)</f>
        <v/>
      </c>
      <c r="AF16" s="653" t="str">
        <f>IF('ԷնՀ (ՏՋ)'!AF16=0,"",-'ԷնՀ (ՏՋ)'!AF16)</f>
        <v/>
      </c>
      <c r="AG16" s="653" t="str">
        <f>IF('ԷնՀ (ՏՋ)'!AG16=0,"",-'ԷնՀ (ՏՋ)'!AG16)</f>
        <v/>
      </c>
      <c r="AH16" s="653" t="str">
        <f>IF('ԷնՀ (ՏՋ)'!AH16=0,"",-'ԷնՀ (ՏՋ)'!AH16)</f>
        <v/>
      </c>
      <c r="AI16" s="653" t="str">
        <f>IF('ԷնՀ (ՏՋ)'!AI16=0,"",-'ԷնՀ (ՏՋ)'!AI16)</f>
        <v/>
      </c>
      <c r="AJ16" s="653" t="str">
        <f>IF('ԷնՀ (ՏՋ)'!AJ16=0,"",-'ԷնՀ (ՏՋ)'!AJ16)</f>
        <v/>
      </c>
      <c r="AK16" s="654" t="str">
        <f>IF('ԷնՀ (ՏՋ)'!AK16=0,"",-'ԷնՀ (ՏՋ)'!AK16)</f>
        <v/>
      </c>
      <c r="AL16" s="655" t="str">
        <f>IF('ԷնՀ (ՏՋ)'!AL16=0,"",-'ԷնՀ (ՏՋ)'!AL16)</f>
        <v/>
      </c>
      <c r="AM16" s="656" t="str">
        <f>IF('ԷնՀ (ՏՋ)'!AM16=0,"",-'ԷնՀ (ՏՋ)'!AM16)</f>
        <v/>
      </c>
    </row>
    <row r="17" spans="2:40" ht="26.25" outlineLevel="1" thickBot="1">
      <c r="B17" s="552">
        <v>2.4</v>
      </c>
      <c r="C17" s="582" t="s">
        <v>495</v>
      </c>
      <c r="D17" s="583" t="s">
        <v>496</v>
      </c>
      <c r="E17" s="665" t="s">
        <v>138</v>
      </c>
      <c r="F17" s="556" t="str">
        <f>IF('ԷնՀ (ՏՋ)'!F17=0,"",-'ԷնՀ (ՏՋ)'!F17)</f>
        <v/>
      </c>
      <c r="G17" s="652" t="str">
        <f>IF('ԷնՀ (ՏՋ)'!G17=0,"",-'ԷնՀ (ՏՋ)'!G17)</f>
        <v/>
      </c>
      <c r="H17" s="653" t="str">
        <f>IF('ԷնՀ (ՏՋ)'!H17=0,"",-'ԷնՀ (ՏՋ)'!H17)</f>
        <v/>
      </c>
      <c r="I17" s="653" t="str">
        <f>IF('ԷնՀ (ՏՋ)'!I17=0,"",-'ԷնՀ (ՏՋ)'!I17)</f>
        <v/>
      </c>
      <c r="J17" s="653" t="str">
        <f>IF('ԷնՀ (ՏՋ)'!J17=0,"",-'ԷնՀ (ՏՋ)'!J17)</f>
        <v/>
      </c>
      <c r="K17" s="653" t="str">
        <f>IF('ԷնՀ (ՏՋ)'!K17=0,"",-'ԷնՀ (ՏՋ)'!K17)</f>
        <v/>
      </c>
      <c r="L17" s="653" t="str">
        <f>IF('ԷնՀ (ՏՋ)'!L17=0,"",-'ԷնՀ (ՏՋ)'!L17)</f>
        <v/>
      </c>
      <c r="M17" s="653" t="str">
        <f>IF('ԷնՀ (ՏՋ)'!M17=0,"",-'ԷնՀ (ՏՋ)'!M17)</f>
        <v/>
      </c>
      <c r="N17" s="654" t="str">
        <f>IF('ԷնՀ (ՏՋ)'!N17=0,"",-'ԷնՀ (ՏՋ)'!N17)</f>
        <v/>
      </c>
      <c r="O17" s="653" t="str">
        <f>IF('ԷնՀ (ՏՋ)'!O17=0,"",-'ԷնՀ (ՏՋ)'!O17)</f>
        <v/>
      </c>
      <c r="P17" s="653" t="str">
        <f>IF('ԷնՀ (ՏՋ)'!P17=0,"",-'ԷնՀ (ՏՋ)'!P17)</f>
        <v/>
      </c>
      <c r="Q17" s="653" t="str">
        <f>IF('ԷնՀ (ՏՋ)'!Q17=0,"",-'ԷնՀ (ՏՋ)'!Q17)</f>
        <v/>
      </c>
      <c r="R17" s="653" t="str">
        <f>IF('ԷնՀ (ՏՋ)'!R17=0,"",-'ԷնՀ (ՏՋ)'!R17)</f>
        <v/>
      </c>
      <c r="S17" s="653" t="str">
        <f>IF('ԷնՀ (ՏՋ)'!S17=0,"",-'ԷնՀ (ՏՋ)'!S17)</f>
        <v/>
      </c>
      <c r="T17" s="653" t="str">
        <f>IF('ԷնՀ (ՏՋ)'!T17=0,"",-'ԷնՀ (ՏՋ)'!T17)</f>
        <v/>
      </c>
      <c r="U17" s="653" t="str">
        <f>IF('ԷնՀ (ՏՋ)'!U17=0,"",-'ԷնՀ (ՏՋ)'!U17)</f>
        <v/>
      </c>
      <c r="V17" s="653" t="str">
        <f>IF('ԷնՀ (ՏՋ)'!V17=0,"",-'ԷնՀ (ՏՋ)'!V17)</f>
        <v/>
      </c>
      <c r="W17" s="653" t="str">
        <f>IF('ԷնՀ (ՏՋ)'!W17=0,"",-'ԷնՀ (ՏՋ)'!W17)</f>
        <v/>
      </c>
      <c r="X17" s="653" t="str">
        <f>IF('ԷնՀ (ՏՋ)'!X17=0,"",-'ԷնՀ (ՏՋ)'!X17)</f>
        <v/>
      </c>
      <c r="Y17" s="653" t="str">
        <f>IF('ԷնՀ (ՏՋ)'!Y17=0,"",-'ԷնՀ (ՏՋ)'!Y17)</f>
        <v/>
      </c>
      <c r="Z17" s="653" t="str">
        <f>IF('ԷնՀ (ՏՋ)'!Z17=0,"",-'ԷնՀ (ՏՋ)'!Z17)</f>
        <v/>
      </c>
      <c r="AA17" s="666" t="str">
        <f>IF('ԷնՀ (ՏՋ)'!AA17=0,"",-'ԷնՀ (ՏՋ)'!AA17)</f>
        <v/>
      </c>
      <c r="AB17" s="667" t="str">
        <f>IF('ԷնՀ (ՏՋ)'!AB17=0,"",-'ԷնՀ (ՏՋ)'!AB17)</f>
        <v/>
      </c>
      <c r="AC17" s="653" t="str">
        <f>IF('ԷնՀ (ՏՋ)'!AC17=0,"",-'ԷնՀ (ՏՋ)'!AC17)</f>
        <v/>
      </c>
      <c r="AD17" s="653" t="str">
        <f>IF('ԷնՀ (ՏՋ)'!AD17=0,"",-'ԷնՀ (ՏՋ)'!AD17)</f>
        <v/>
      </c>
      <c r="AE17" s="653" t="str">
        <f>IF('ԷնՀ (ՏՋ)'!AE17=0,"",-'ԷնՀ (ՏՋ)'!AE17)</f>
        <v/>
      </c>
      <c r="AF17" s="653" t="str">
        <f>IF('ԷնՀ (ՏՋ)'!AF17=0,"",-'ԷնՀ (ՏՋ)'!AF17)</f>
        <v/>
      </c>
      <c r="AG17" s="653" t="str">
        <f>IF('ԷնՀ (ՏՋ)'!AG17=0,"",-'ԷնՀ (ՏՋ)'!AG17)</f>
        <v/>
      </c>
      <c r="AH17" s="653" t="str">
        <f>IF('ԷնՀ (ՏՋ)'!AH17=0,"",-'ԷնՀ (ՏՋ)'!AH17)</f>
        <v/>
      </c>
      <c r="AI17" s="653" t="str">
        <f>IF('ԷնՀ (ՏՋ)'!AI17=0,"",-'ԷնՀ (ՏՋ)'!AI17)</f>
        <v/>
      </c>
      <c r="AJ17" s="653" t="str">
        <f>IF('ԷնՀ (ՏՋ)'!AJ17=0,"",-'ԷնՀ (ՏՋ)'!AJ17)</f>
        <v/>
      </c>
      <c r="AK17" s="654" t="str">
        <f>IF('ԷնՀ (ՏՋ)'!AK17=0,"",-'ԷնՀ (ՏՋ)'!AK17)</f>
        <v/>
      </c>
      <c r="AL17" s="655" t="str">
        <f>IF('ԷնՀ (ՏՋ)'!AL17=0,"",-'ԷնՀ (ՏՋ)'!AL17)</f>
        <v/>
      </c>
      <c r="AM17" s="656" t="str">
        <f>IF('ԷնՀ (ՏՋ)'!AM17=0,"",-'ԷնՀ (ՏՋ)'!AM17)</f>
        <v/>
      </c>
    </row>
    <row r="18" spans="2:40" thickBot="1">
      <c r="B18" s="590">
        <v>3</v>
      </c>
      <c r="C18" s="591" t="s">
        <v>497</v>
      </c>
      <c r="D18" s="592" t="s">
        <v>498</v>
      </c>
      <c r="E18" s="668" t="s">
        <v>187</v>
      </c>
      <c r="F18" s="662">
        <f>IF('ԷնՀ (ՏՋ)'!F18=0,"",'ԷնՀ (ՏՋ)'!F18)</f>
        <v>17897.2</v>
      </c>
      <c r="G18" s="662" t="str">
        <f>IF('ԷնՀ (ՏՋ)'!G18=0,"",'ԷնՀ (ՏՋ)'!G18)</f>
        <v/>
      </c>
      <c r="H18" s="662" t="str">
        <f>IF('ԷնՀ (ՏՋ)'!H18=0,"",'ԷնՀ (ՏՋ)'!H18)</f>
        <v/>
      </c>
      <c r="I18" s="662" t="str">
        <f>IF('ԷնՀ (ՏՋ)'!I18=0,"",'ԷնՀ (ՏՋ)'!I18)</f>
        <v/>
      </c>
      <c r="J18" s="662" t="str">
        <f>IF('ԷնՀ (ՏՋ)'!J18=0,"",'ԷնՀ (ՏՋ)'!J18)</f>
        <v/>
      </c>
      <c r="K18" s="662" t="str">
        <f>IF('ԷնՀ (ՏՋ)'!K18=0,"",'ԷնՀ (ՏՋ)'!K18)</f>
        <v/>
      </c>
      <c r="L18" s="662" t="str">
        <f>IF('ԷնՀ (ՏՋ)'!L18=0,"",'ԷնՀ (ՏՋ)'!L18)</f>
        <v/>
      </c>
      <c r="M18" s="662" t="str">
        <f>IF('ԷնՀ (ՏՋ)'!M18=0,"",'ԷնՀ (ՏՋ)'!M18)</f>
        <v/>
      </c>
      <c r="N18" s="662" t="str">
        <f>IF('ԷնՀ (ՏՋ)'!N18=0,"",'ԷնՀ (ՏՋ)'!N18)</f>
        <v/>
      </c>
      <c r="O18" s="662" t="str">
        <f>IF('ԷնՀ (ՏՋ)'!O18=0,"",'ԷնՀ (ՏՋ)'!O18)</f>
        <v/>
      </c>
      <c r="P18" s="662" t="str">
        <f>IF('ԷնՀ (ՏՋ)'!P18=0,"",'ԷնՀ (ՏՋ)'!P18)</f>
        <v/>
      </c>
      <c r="Q18" s="662" t="str">
        <f>IF('ԷնՀ (ՏՋ)'!Q18=0,"",'ԷնՀ (ՏՋ)'!Q18)</f>
        <v/>
      </c>
      <c r="R18" s="662" t="str">
        <f>IF('ԷնՀ (ՏՋ)'!R18=0,"",'ԷնՀ (ՏՋ)'!R18)</f>
        <v/>
      </c>
      <c r="S18" s="662" t="str">
        <f>IF('ԷնՀ (ՏՋ)'!S18=0,"",'ԷնՀ (ՏՋ)'!S18)</f>
        <v/>
      </c>
      <c r="T18" s="662" t="str">
        <f>IF('ԷնՀ (ՏՋ)'!T18=0,"",'ԷնՀ (ՏՋ)'!T18)</f>
        <v/>
      </c>
      <c r="U18" s="662" t="str">
        <f>IF('ԷնՀ (ՏՋ)'!U18=0,"",'ԷնՀ (ՏՋ)'!U18)</f>
        <v/>
      </c>
      <c r="V18" s="662" t="str">
        <f>IF('ԷնՀ (ՏՋ)'!V18=0,"",'ԷնՀ (ՏՋ)'!V18)</f>
        <v/>
      </c>
      <c r="W18" s="662" t="str">
        <f>IF('ԷնՀ (ՏՋ)'!W18=0,"",'ԷնՀ (ՏՋ)'!W18)</f>
        <v/>
      </c>
      <c r="X18" s="662" t="str">
        <f>IF('ԷնՀ (ՏՋ)'!X18=0,"",'ԷնՀ (ՏՋ)'!X18)</f>
        <v/>
      </c>
      <c r="Y18" s="662" t="str">
        <f>IF('ԷնՀ (ՏՋ)'!Y18=0,"",'ԷնՀ (ՏՋ)'!Y18)</f>
        <v/>
      </c>
      <c r="Z18" s="662" t="str">
        <f>IF('ԷնՀ (ՏՋ)'!Z18=0,"",'ԷնՀ (ՏՋ)'!Z18)</f>
        <v/>
      </c>
      <c r="AA18" s="660" t="str">
        <f>IF('ԷնՀ (ՏՋ)'!AA18=0,"",'ԷնՀ (ՏՋ)'!AA18)</f>
        <v/>
      </c>
      <c r="AB18" s="823" t="str">
        <f>IF('ԷնՀ (ՏՋ)'!AB18=0,"",'ԷնՀ (ՏՋ)'!AB18)</f>
        <v/>
      </c>
      <c r="AC18" s="662" t="str">
        <f>IF('ԷնՀ (ՏՋ)'!AC18=0,"",'ԷնՀ (ՏՋ)'!AC18)</f>
        <v/>
      </c>
      <c r="AD18" s="662" t="str">
        <f>IF('ԷնՀ (ՏՋ)'!AD18=0,"",'ԷնՀ (ՏՋ)'!AD18)</f>
        <v/>
      </c>
      <c r="AE18" s="662" t="str">
        <f>IF('ԷնՀ (ՏՋ)'!AE18=0,"",'ԷնՀ (ՏՋ)'!AE18)</f>
        <v/>
      </c>
      <c r="AF18" s="662" t="str">
        <f>IF('ԷնՀ (ՏՋ)'!AF18=0,"",'ԷնՀ (ՏՋ)'!AF18)</f>
        <v/>
      </c>
      <c r="AG18" s="662" t="str">
        <f>IF('ԷնՀ (ՏՋ)'!AG18=0,"",'ԷնՀ (ՏՋ)'!AG18)</f>
        <v/>
      </c>
      <c r="AH18" s="662" t="str">
        <f>IF('ԷնՀ (ՏՋ)'!AH18=0,"",'ԷնՀ (ՏՋ)'!AH18)</f>
        <v/>
      </c>
      <c r="AI18" s="662" t="str">
        <f>IF('ԷնՀ (ՏՋ)'!AI18=0,"",'ԷնՀ (ՏՋ)'!AI18)</f>
        <v/>
      </c>
      <c r="AJ18" s="662" t="str">
        <f>IF('ԷնՀ (ՏՋ)'!AJ18=0,"",'ԷնՀ (ՏՋ)'!AJ18)</f>
        <v/>
      </c>
      <c r="AK18" s="662" t="str">
        <f>IF('ԷնՀ (ՏՋ)'!AK18=0,"",'ԷնՀ (ՏՋ)'!AK18)</f>
        <v/>
      </c>
      <c r="AL18" s="662">
        <f>IF('ԷնՀ (ՏՋ)'!AL18=0,"",'ԷնՀ (ՏՋ)'!AL18)</f>
        <v>34</v>
      </c>
      <c r="AM18" s="824">
        <f>IF('ԷնՀ (ՏՋ)'!AM18=0,"",'ԷնՀ (ՏՋ)'!AM18)</f>
        <v>17863.2</v>
      </c>
      <c r="AN18" s="206"/>
    </row>
    <row r="19" spans="2:40" ht="25.5" outlineLevel="1">
      <c r="B19" s="552">
        <v>3.1</v>
      </c>
      <c r="C19" s="582" t="s">
        <v>489</v>
      </c>
      <c r="D19" s="583" t="s">
        <v>490</v>
      </c>
      <c r="E19" s="665" t="s">
        <v>188</v>
      </c>
      <c r="F19" s="556">
        <f>IF('ԷնՀ (ՏՋ)'!F19=0,"",'ԷնՀ (ՏՋ)'!F19)</f>
        <v>8569.8000000000011</v>
      </c>
      <c r="G19" s="652" t="str">
        <f>IF('ԷնՀ (ՏՋ)'!G19=0,"",'ԷնՀ (ՏՋ)'!G19)</f>
        <v/>
      </c>
      <c r="H19" s="653" t="str">
        <f>IF('ԷնՀ (ՏՋ)'!H19=0,"",'ԷնՀ (ՏՋ)'!H19)</f>
        <v/>
      </c>
      <c r="I19" s="653" t="str">
        <f>IF('ԷնՀ (ՏՋ)'!I19=0,"",'ԷնՀ (ՏՋ)'!I19)</f>
        <v/>
      </c>
      <c r="J19" s="653" t="str">
        <f>IF('ԷնՀ (ՏՋ)'!J19=0,"",'ԷնՀ (ՏՋ)'!J19)</f>
        <v/>
      </c>
      <c r="K19" s="653" t="str">
        <f>IF('ԷնՀ (ՏՋ)'!K19=0,"",'ԷնՀ (ՏՋ)'!K19)</f>
        <v/>
      </c>
      <c r="L19" s="653" t="str">
        <f>IF('ԷնՀ (ՏՋ)'!L19=0,"",'ԷնՀ (ՏՋ)'!L19)</f>
        <v/>
      </c>
      <c r="M19" s="653" t="str">
        <f>IF('ԷնՀ (ՏՋ)'!M19=0,"",'ԷնՀ (ՏՋ)'!M19)</f>
        <v/>
      </c>
      <c r="N19" s="654" t="str">
        <f>IF('ԷնՀ (ՏՋ)'!N19=0,"",'ԷնՀ (ՏՋ)'!N19)</f>
        <v/>
      </c>
      <c r="O19" s="653" t="str">
        <f>IF('ԷնՀ (ՏՋ)'!O19=0,"",'ԷնՀ (ՏՋ)'!O19)</f>
        <v/>
      </c>
      <c r="P19" s="653" t="str">
        <f>IF('ԷնՀ (ՏՋ)'!P19=0,"",'ԷնՀ (ՏՋ)'!P19)</f>
        <v/>
      </c>
      <c r="Q19" s="653" t="str">
        <f>IF('ԷնՀ (ՏՋ)'!Q19=0,"",'ԷնՀ (ՏՋ)'!Q19)</f>
        <v/>
      </c>
      <c r="R19" s="653" t="str">
        <f>IF('ԷնՀ (ՏՋ)'!R19=0,"",'ԷնՀ (ՏՋ)'!R19)</f>
        <v/>
      </c>
      <c r="S19" s="653" t="str">
        <f>IF('ԷնՀ (ՏՋ)'!S19=0,"",'ԷնՀ (ՏՋ)'!S19)</f>
        <v/>
      </c>
      <c r="T19" s="653" t="str">
        <f>IF('ԷնՀ (ՏՋ)'!T19=0,"",'ԷնՀ (ՏՋ)'!T19)</f>
        <v/>
      </c>
      <c r="U19" s="653" t="str">
        <f>IF('ԷնՀ (ՏՋ)'!U19=0,"",'ԷնՀ (ՏՋ)'!U19)</f>
        <v/>
      </c>
      <c r="V19" s="653" t="str">
        <f>IF('ԷնՀ (ՏՋ)'!V19=0,"",'ԷնՀ (ՏՋ)'!V19)</f>
        <v/>
      </c>
      <c r="W19" s="653" t="str">
        <f>IF('ԷնՀ (ՏՋ)'!W19=0,"",'ԷնՀ (ՏՋ)'!W19)</f>
        <v/>
      </c>
      <c r="X19" s="653" t="str">
        <f>IF('ԷնՀ (ՏՋ)'!X19=0,"",'ԷնՀ (ՏՋ)'!X19)</f>
        <v/>
      </c>
      <c r="Y19" s="653" t="str">
        <f>IF('ԷնՀ (ՏՋ)'!Y19=0,"",'ԷնՀ (ՏՋ)'!Y19)</f>
        <v/>
      </c>
      <c r="Z19" s="653" t="str">
        <f>IF('ԷնՀ (ՏՋ)'!Z19=0,"",'ԷնՀ (ՏՋ)'!Z19)</f>
        <v/>
      </c>
      <c r="AA19" s="666" t="str">
        <f>IF('ԷնՀ (ՏՋ)'!AA19=0,"",'ԷնՀ (ՏՋ)'!AA19)</f>
        <v/>
      </c>
      <c r="AB19" s="667" t="str">
        <f>IF('ԷնՀ (ՏՋ)'!AB19=0,"",'ԷնՀ (ՏՋ)'!AB19)</f>
        <v/>
      </c>
      <c r="AC19" s="653" t="str">
        <f>IF('ԷնՀ (ՏՋ)'!AC19=0,"",'ԷնՀ (ՏՋ)'!AC19)</f>
        <v/>
      </c>
      <c r="AD19" s="653" t="str">
        <f>IF('ԷնՀ (ՏՋ)'!AD19=0,"",'ԷնՀ (ՏՋ)'!AD19)</f>
        <v/>
      </c>
      <c r="AE19" s="653" t="str">
        <f>IF('ԷնՀ (ՏՋ)'!AE19=0,"",'ԷնՀ (ՏՋ)'!AE19)</f>
        <v/>
      </c>
      <c r="AF19" s="653" t="str">
        <f>IF('ԷնՀ (ՏՋ)'!AF19=0,"",'ԷնՀ (ՏՋ)'!AF19)</f>
        <v/>
      </c>
      <c r="AG19" s="653" t="str">
        <f>IF('ԷնՀ (ՏՋ)'!AG19=0,"",'ԷնՀ (ՏՋ)'!AG19)</f>
        <v/>
      </c>
      <c r="AH19" s="653" t="str">
        <f>IF('ԷնՀ (ՏՋ)'!AH19=0,"",'ԷնՀ (ՏՋ)'!AH19)</f>
        <v/>
      </c>
      <c r="AI19" s="653" t="str">
        <f>IF('ԷնՀ (ՏՋ)'!AI19=0,"",'ԷնՀ (ՏՋ)'!AI19)</f>
        <v/>
      </c>
      <c r="AJ19" s="653" t="str">
        <f>IF('ԷնՀ (ՏՋ)'!AJ19=0,"",'ԷնՀ (ՏՋ)'!AJ19)</f>
        <v/>
      </c>
      <c r="AK19" s="654" t="str">
        <f>IF('ԷնՀ (ՏՋ)'!AK19=0,"",'ԷնՀ (ՏՋ)'!AK19)</f>
        <v/>
      </c>
      <c r="AL19" s="655" t="str">
        <f>IF('ԷնՀ (ՏՋ)'!AL19=0,"",'ԷնՀ (ՏՋ)'!AL19)</f>
        <v/>
      </c>
      <c r="AM19" s="656">
        <f>IF('ԷնՀ (ՏՋ)'!AM19=0,"",'ԷնՀ (ՏՋ)'!AM19)</f>
        <v>8569.8000000000011</v>
      </c>
      <c r="AN19" s="449"/>
    </row>
    <row r="20" spans="2:40" ht="25.5" outlineLevel="1">
      <c r="B20" s="552">
        <v>3.2</v>
      </c>
      <c r="C20" s="582" t="s">
        <v>491</v>
      </c>
      <c r="D20" s="583" t="s">
        <v>492</v>
      </c>
      <c r="E20" s="665" t="s">
        <v>143</v>
      </c>
      <c r="F20" s="556">
        <f>IF('ԷնՀ (ՏՋ)'!F20=0,"",'ԷնՀ (ՏՋ)'!F20)</f>
        <v>9228.6</v>
      </c>
      <c r="G20" s="652" t="str">
        <f>IF('ԷնՀ (ՏՋ)'!G20=0,"",'ԷնՀ (ՏՋ)'!G20)</f>
        <v/>
      </c>
      <c r="H20" s="653" t="str">
        <f>IF('ԷնՀ (ՏՋ)'!H20=0,"",'ԷնՀ (ՏՋ)'!H20)</f>
        <v/>
      </c>
      <c r="I20" s="653" t="str">
        <f>IF('ԷնՀ (ՏՋ)'!I20=0,"",'ԷնՀ (ՏՋ)'!I20)</f>
        <v/>
      </c>
      <c r="J20" s="653" t="str">
        <f>IF('ԷնՀ (ՏՋ)'!J20=0,"",'ԷնՀ (ՏՋ)'!J20)</f>
        <v/>
      </c>
      <c r="K20" s="653" t="str">
        <f>IF('ԷնՀ (ՏՋ)'!K20=0,"",'ԷնՀ (ՏՋ)'!K20)</f>
        <v/>
      </c>
      <c r="L20" s="653" t="str">
        <f>IF('ԷնՀ (ՏՋ)'!L20=0,"",'ԷնՀ (ՏՋ)'!L20)</f>
        <v/>
      </c>
      <c r="M20" s="653" t="str">
        <f>IF('ԷնՀ (ՏՋ)'!M20=0,"",'ԷնՀ (ՏՋ)'!M20)</f>
        <v/>
      </c>
      <c r="N20" s="654" t="str">
        <f>IF('ԷնՀ (ՏՋ)'!N20=0,"",'ԷնՀ (ՏՋ)'!N20)</f>
        <v/>
      </c>
      <c r="O20" s="653" t="str">
        <f>IF('ԷնՀ (ՏՋ)'!O20=0,"",'ԷնՀ (ՏՋ)'!O20)</f>
        <v/>
      </c>
      <c r="P20" s="653" t="str">
        <f>IF('ԷնՀ (ՏՋ)'!P20=0,"",'ԷնՀ (ՏՋ)'!P20)</f>
        <v/>
      </c>
      <c r="Q20" s="653" t="str">
        <f>IF('ԷնՀ (ՏՋ)'!Q20=0,"",'ԷնՀ (ՏՋ)'!Q20)</f>
        <v/>
      </c>
      <c r="R20" s="653" t="str">
        <f>IF('ԷնՀ (ՏՋ)'!R20=0,"",'ԷնՀ (ՏՋ)'!R20)</f>
        <v/>
      </c>
      <c r="S20" s="653" t="str">
        <f>IF('ԷնՀ (ՏՋ)'!S20=0,"",'ԷնՀ (ՏՋ)'!S20)</f>
        <v/>
      </c>
      <c r="T20" s="653" t="str">
        <f>IF('ԷնՀ (ՏՋ)'!T20=0,"",'ԷնՀ (ՏՋ)'!T20)</f>
        <v/>
      </c>
      <c r="U20" s="653" t="str">
        <f>IF('ԷնՀ (ՏՋ)'!U20=0,"",'ԷնՀ (ՏՋ)'!U20)</f>
        <v/>
      </c>
      <c r="V20" s="653" t="str">
        <f>IF('ԷնՀ (ՏՋ)'!V20=0,"",'ԷնՀ (ՏՋ)'!V20)</f>
        <v/>
      </c>
      <c r="W20" s="653" t="str">
        <f>IF('ԷնՀ (ՏՋ)'!W20=0,"",'ԷնՀ (ՏՋ)'!W20)</f>
        <v/>
      </c>
      <c r="X20" s="653" t="str">
        <f>IF('ԷնՀ (ՏՋ)'!X20=0,"",'ԷնՀ (ՏՋ)'!X20)</f>
        <v/>
      </c>
      <c r="Y20" s="653" t="str">
        <f>IF('ԷնՀ (ՏՋ)'!Y20=0,"",'ԷնՀ (ՏՋ)'!Y20)</f>
        <v/>
      </c>
      <c r="Z20" s="653" t="str">
        <f>IF('ԷնՀ (ՏՋ)'!Z20=0,"",'ԷնՀ (ՏՋ)'!Z20)</f>
        <v/>
      </c>
      <c r="AA20" s="666" t="str">
        <f>IF('ԷնՀ (ՏՋ)'!AA20=0,"",'ԷնՀ (ՏՋ)'!AA20)</f>
        <v/>
      </c>
      <c r="AB20" s="667" t="str">
        <f>IF('ԷնՀ (ՏՋ)'!AB20=0,"",'ԷնՀ (ՏՋ)'!AB20)</f>
        <v/>
      </c>
      <c r="AC20" s="653" t="str">
        <f>IF('ԷնՀ (ՏՋ)'!AC20=0,"",'ԷնՀ (ՏՋ)'!AC20)</f>
        <v/>
      </c>
      <c r="AD20" s="653" t="str">
        <f>IF('ԷնՀ (ՏՋ)'!AD20=0,"",'ԷնՀ (ՏՋ)'!AD20)</f>
        <v/>
      </c>
      <c r="AE20" s="653" t="str">
        <f>IF('ԷնՀ (ՏՋ)'!AE20=0,"",'ԷնՀ (ՏՋ)'!AE20)</f>
        <v/>
      </c>
      <c r="AF20" s="653" t="str">
        <f>IF('ԷնՀ (ՏՋ)'!AF20=0,"",'ԷնՀ (ՏՋ)'!AF20)</f>
        <v/>
      </c>
      <c r="AG20" s="653" t="str">
        <f>IF('ԷնՀ (ՏՋ)'!AG20=0,"",'ԷնՀ (ՏՋ)'!AG20)</f>
        <v/>
      </c>
      <c r="AH20" s="653" t="str">
        <f>IF('ԷնՀ (ՏՋ)'!AH20=0,"",'ԷնՀ (ՏՋ)'!AH20)</f>
        <v/>
      </c>
      <c r="AI20" s="653" t="str">
        <f>IF('ԷնՀ (ՏՋ)'!AI20=0,"",'ԷնՀ (ՏՋ)'!AI20)</f>
        <v/>
      </c>
      <c r="AJ20" s="653" t="str">
        <f>IF('ԷնՀ (ՏՋ)'!AJ20=0,"",'ԷնՀ (ՏՋ)'!AJ20)</f>
        <v/>
      </c>
      <c r="AK20" s="654" t="str">
        <f>IF('ԷնՀ (ՏՋ)'!AK20=0,"",'ԷնՀ (ՏՋ)'!AK20)</f>
        <v/>
      </c>
      <c r="AL20" s="655" t="str">
        <f>IF('ԷնՀ (ՏՋ)'!AL20=0,"",'ԷնՀ (ՏՋ)'!AL20)</f>
        <v/>
      </c>
      <c r="AM20" s="656">
        <f>IF('ԷնՀ (ՏՋ)'!AM20=0,"",'ԷնՀ (ՏՋ)'!AM20)</f>
        <v>9228.6</v>
      </c>
      <c r="AN20" s="455"/>
    </row>
    <row r="21" spans="2:40" ht="25.5" outlineLevel="1">
      <c r="B21" s="552">
        <v>3.3</v>
      </c>
      <c r="C21" s="582" t="s">
        <v>493</v>
      </c>
      <c r="D21" s="583" t="s">
        <v>494</v>
      </c>
      <c r="E21" s="665" t="s">
        <v>137</v>
      </c>
      <c r="F21" s="556">
        <f>IF('ԷնՀ (ՏՋ)'!F21=0,"",'ԷնՀ (ՏՋ)'!F21)</f>
        <v>98.8</v>
      </c>
      <c r="G21" s="652" t="str">
        <f>IF('ԷնՀ (ՏՋ)'!G21=0,"",'ԷնՀ (ՏՋ)'!G21)</f>
        <v/>
      </c>
      <c r="H21" s="653" t="str">
        <f>IF('ԷնՀ (ՏՋ)'!H21=0,"",'ԷնՀ (ՏՋ)'!H21)</f>
        <v/>
      </c>
      <c r="I21" s="653" t="str">
        <f>IF('ԷնՀ (ՏՋ)'!I21=0,"",'ԷնՀ (ՏՋ)'!I21)</f>
        <v/>
      </c>
      <c r="J21" s="653" t="str">
        <f>IF('ԷնՀ (ՏՋ)'!J21=0,"",'ԷնՀ (ՏՋ)'!J21)</f>
        <v/>
      </c>
      <c r="K21" s="653" t="str">
        <f>IF('ԷնՀ (ՏՋ)'!K21=0,"",'ԷնՀ (ՏՋ)'!K21)</f>
        <v/>
      </c>
      <c r="L21" s="653" t="str">
        <f>IF('ԷնՀ (ՏՋ)'!L21=0,"",'ԷնՀ (ՏՋ)'!L21)</f>
        <v/>
      </c>
      <c r="M21" s="653" t="str">
        <f>IF('ԷնՀ (ՏՋ)'!M21=0,"",'ԷնՀ (ՏՋ)'!M21)</f>
        <v/>
      </c>
      <c r="N21" s="654" t="str">
        <f>IF('ԷնՀ (ՏՋ)'!N21=0,"",'ԷնՀ (ՏՋ)'!N21)</f>
        <v/>
      </c>
      <c r="O21" s="653" t="str">
        <f>IF('ԷնՀ (ՏՋ)'!O21=0,"",'ԷնՀ (ՏՋ)'!O21)</f>
        <v/>
      </c>
      <c r="P21" s="653" t="str">
        <f>IF('ԷնՀ (ՏՋ)'!P21=0,"",'ԷնՀ (ՏՋ)'!P21)</f>
        <v/>
      </c>
      <c r="Q21" s="653" t="str">
        <f>IF('ԷնՀ (ՏՋ)'!Q21=0,"",'ԷնՀ (ՏՋ)'!Q21)</f>
        <v/>
      </c>
      <c r="R21" s="653" t="str">
        <f>IF('ԷնՀ (ՏՋ)'!R21=0,"",'ԷնՀ (ՏՋ)'!R21)</f>
        <v/>
      </c>
      <c r="S21" s="653" t="str">
        <f>IF('ԷնՀ (ՏՋ)'!S21=0,"",'ԷնՀ (ՏՋ)'!S21)</f>
        <v/>
      </c>
      <c r="T21" s="653" t="str">
        <f>IF('ԷնՀ (ՏՋ)'!T21=0,"",'ԷնՀ (ՏՋ)'!T21)</f>
        <v/>
      </c>
      <c r="U21" s="653" t="str">
        <f>IF('ԷնՀ (ՏՋ)'!U21=0,"",'ԷնՀ (ՏՋ)'!U21)</f>
        <v/>
      </c>
      <c r="V21" s="653" t="str">
        <f>IF('ԷնՀ (ՏՋ)'!V21=0,"",'ԷնՀ (ՏՋ)'!V21)</f>
        <v/>
      </c>
      <c r="W21" s="653" t="str">
        <f>IF('ԷնՀ (ՏՋ)'!W21=0,"",'ԷնՀ (ՏՋ)'!W21)</f>
        <v/>
      </c>
      <c r="X21" s="653" t="str">
        <f>IF('ԷնՀ (ՏՋ)'!X21=0,"",'ԷնՀ (ՏՋ)'!X21)</f>
        <v/>
      </c>
      <c r="Y21" s="653" t="str">
        <f>IF('ԷնՀ (ՏՋ)'!Y21=0,"",'ԷնՀ (ՏՋ)'!Y21)</f>
        <v/>
      </c>
      <c r="Z21" s="653" t="str">
        <f>IF('ԷնՀ (ՏՋ)'!Z21=0,"",'ԷնՀ (ՏՋ)'!Z21)</f>
        <v/>
      </c>
      <c r="AA21" s="666" t="str">
        <f>IF('ԷնՀ (ՏՋ)'!AA21=0,"",'ԷնՀ (ՏՋ)'!AA21)</f>
        <v/>
      </c>
      <c r="AB21" s="667" t="str">
        <f>IF('ԷնՀ (ՏՋ)'!AB21=0,"",'ԷնՀ (ՏՋ)'!AB21)</f>
        <v/>
      </c>
      <c r="AC21" s="653" t="str">
        <f>IF('ԷնՀ (ՏՋ)'!AC21=0,"",'ԷնՀ (ՏՋ)'!AC21)</f>
        <v/>
      </c>
      <c r="AD21" s="653" t="str">
        <f>IF('ԷնՀ (ՏՋ)'!AD21=0,"",'ԷնՀ (ՏՋ)'!AD21)</f>
        <v/>
      </c>
      <c r="AE21" s="653" t="str">
        <f>IF('ԷնՀ (ՏՋ)'!AE21=0,"",'ԷնՀ (ՏՋ)'!AE21)</f>
        <v/>
      </c>
      <c r="AF21" s="653" t="str">
        <f>IF('ԷնՀ (ՏՋ)'!AF21=0,"",'ԷնՀ (ՏՋ)'!AF21)</f>
        <v/>
      </c>
      <c r="AG21" s="653" t="str">
        <f>IF('ԷնՀ (ՏՋ)'!AG21=0,"",'ԷնՀ (ՏՋ)'!AG21)</f>
        <v/>
      </c>
      <c r="AH21" s="653" t="str">
        <f>IF('ԷնՀ (ՏՋ)'!AH21=0,"",'ԷնՀ (ՏՋ)'!AH21)</f>
        <v/>
      </c>
      <c r="AI21" s="653" t="str">
        <f>IF('ԷնՀ (ՏՋ)'!AI21=0,"",'ԷնՀ (ՏՋ)'!AI21)</f>
        <v/>
      </c>
      <c r="AJ21" s="653" t="str">
        <f>IF('ԷնՀ (ՏՋ)'!AJ21=0,"",'ԷնՀ (ՏՋ)'!AJ21)</f>
        <v/>
      </c>
      <c r="AK21" s="654" t="str">
        <f>IF('ԷնՀ (ՏՋ)'!AK21=0,"",'ԷնՀ (ՏՋ)'!AK21)</f>
        <v/>
      </c>
      <c r="AL21" s="655">
        <f>IF('ԷնՀ (ՏՋ)'!AL21=0,"",'ԷնՀ (ՏՋ)'!AL21)</f>
        <v>34</v>
      </c>
      <c r="AM21" s="656">
        <f>IF('ԷնՀ (ՏՋ)'!AM21=0,"",'ԷնՀ (ՏՋ)'!AM21)</f>
        <v>64.8</v>
      </c>
      <c r="AN21" s="455"/>
    </row>
    <row r="22" spans="2:40" ht="26.25" outlineLevel="1" thickBot="1">
      <c r="B22" s="552">
        <v>3.4</v>
      </c>
      <c r="C22" s="582" t="s">
        <v>499</v>
      </c>
      <c r="D22" s="583" t="s">
        <v>496</v>
      </c>
      <c r="E22" s="665" t="s">
        <v>138</v>
      </c>
      <c r="F22" s="556" t="str">
        <f>IF('ԷնՀ (ՏՋ)'!F22=0,"",'ԷնՀ (ՏՋ)'!F22)</f>
        <v/>
      </c>
      <c r="G22" s="652" t="str">
        <f>IF('ԷնՀ (ՏՋ)'!G22=0,"",'ԷնՀ (ՏՋ)'!G22)</f>
        <v/>
      </c>
      <c r="H22" s="653" t="str">
        <f>IF('ԷնՀ (ՏՋ)'!H22=0,"",'ԷնՀ (ՏՋ)'!H22)</f>
        <v/>
      </c>
      <c r="I22" s="653" t="str">
        <f>IF('ԷնՀ (ՏՋ)'!I22=0,"",'ԷնՀ (ՏՋ)'!I22)</f>
        <v/>
      </c>
      <c r="J22" s="653" t="str">
        <f>IF('ԷնՀ (ՏՋ)'!J22=0,"",'ԷնՀ (ՏՋ)'!J22)</f>
        <v/>
      </c>
      <c r="K22" s="653" t="str">
        <f>IF('ԷնՀ (ՏՋ)'!K22=0,"",'ԷնՀ (ՏՋ)'!K22)</f>
        <v/>
      </c>
      <c r="L22" s="653" t="str">
        <f>IF('ԷնՀ (ՏՋ)'!L22=0,"",'ԷնՀ (ՏՋ)'!L22)</f>
        <v/>
      </c>
      <c r="M22" s="653" t="str">
        <f>IF('ԷնՀ (ՏՋ)'!M22=0,"",'ԷնՀ (ՏՋ)'!M22)</f>
        <v/>
      </c>
      <c r="N22" s="654" t="str">
        <f>IF('ԷնՀ (ՏՋ)'!N22=0,"",'ԷնՀ (ՏՋ)'!N22)</f>
        <v/>
      </c>
      <c r="O22" s="653" t="str">
        <f>IF('ԷնՀ (ՏՋ)'!O22=0,"",'ԷնՀ (ՏՋ)'!O22)</f>
        <v/>
      </c>
      <c r="P22" s="653" t="str">
        <f>IF('ԷնՀ (ՏՋ)'!P22=0,"",'ԷնՀ (ՏՋ)'!P22)</f>
        <v/>
      </c>
      <c r="Q22" s="653" t="str">
        <f>IF('ԷնՀ (ՏՋ)'!Q22=0,"",'ԷնՀ (ՏՋ)'!Q22)</f>
        <v/>
      </c>
      <c r="R22" s="653" t="str">
        <f>IF('ԷնՀ (ՏՋ)'!R22=0,"",'ԷնՀ (ՏՋ)'!R22)</f>
        <v/>
      </c>
      <c r="S22" s="653" t="str">
        <f>IF('ԷնՀ (ՏՋ)'!S22=0,"",'ԷնՀ (ՏՋ)'!S22)</f>
        <v/>
      </c>
      <c r="T22" s="653" t="str">
        <f>IF('ԷնՀ (ՏՋ)'!T22=0,"",'ԷնՀ (ՏՋ)'!T22)</f>
        <v/>
      </c>
      <c r="U22" s="653" t="str">
        <f>IF('ԷնՀ (ՏՋ)'!U22=0,"",'ԷնՀ (ՏՋ)'!U22)</f>
        <v/>
      </c>
      <c r="V22" s="653" t="str">
        <f>IF('ԷնՀ (ՏՋ)'!V22=0,"",'ԷնՀ (ՏՋ)'!V22)</f>
        <v/>
      </c>
      <c r="W22" s="653" t="str">
        <f>IF('ԷնՀ (ՏՋ)'!W22=0,"",'ԷնՀ (ՏՋ)'!W22)</f>
        <v/>
      </c>
      <c r="X22" s="653" t="str">
        <f>IF('ԷնՀ (ՏՋ)'!X22=0,"",'ԷնՀ (ՏՋ)'!X22)</f>
        <v/>
      </c>
      <c r="Y22" s="653" t="str">
        <f>IF('ԷնՀ (ՏՋ)'!Y22=0,"",'ԷնՀ (ՏՋ)'!Y22)</f>
        <v/>
      </c>
      <c r="Z22" s="653" t="str">
        <f>IF('ԷնՀ (ՏՋ)'!Z22=0,"",'ԷնՀ (ՏՋ)'!Z22)</f>
        <v/>
      </c>
      <c r="AA22" s="666" t="str">
        <f>IF('ԷնՀ (ՏՋ)'!AA22=0,"",'ԷնՀ (ՏՋ)'!AA22)</f>
        <v/>
      </c>
      <c r="AB22" s="667" t="str">
        <f>IF('ԷնՀ (ՏՋ)'!AB22=0,"",'ԷնՀ (ՏՋ)'!AB22)</f>
        <v/>
      </c>
      <c r="AC22" s="653" t="str">
        <f>IF('ԷնՀ (ՏՋ)'!AC22=0,"",'ԷնՀ (ՏՋ)'!AC22)</f>
        <v/>
      </c>
      <c r="AD22" s="653" t="str">
        <f>IF('ԷնՀ (ՏՋ)'!AD22=0,"",'ԷնՀ (ՏՋ)'!AD22)</f>
        <v/>
      </c>
      <c r="AE22" s="653" t="str">
        <f>IF('ԷնՀ (ՏՋ)'!AE22=0,"",'ԷնՀ (ՏՋ)'!AE22)</f>
        <v/>
      </c>
      <c r="AF22" s="653" t="str">
        <f>IF('ԷնՀ (ՏՋ)'!AF22=0,"",'ԷնՀ (ՏՋ)'!AF22)</f>
        <v/>
      </c>
      <c r="AG22" s="653" t="str">
        <f>IF('ԷնՀ (ՏՋ)'!AG22=0,"",'ԷնՀ (ՏՋ)'!AG22)</f>
        <v/>
      </c>
      <c r="AH22" s="653" t="str">
        <f>IF('ԷնՀ (ՏՋ)'!AH22=0,"",'ԷնՀ (ՏՋ)'!AH22)</f>
        <v/>
      </c>
      <c r="AI22" s="653" t="str">
        <f>IF('ԷնՀ (ՏՋ)'!AI22=0,"",'ԷնՀ (ՏՋ)'!AI22)</f>
        <v/>
      </c>
      <c r="AJ22" s="653" t="str">
        <f>IF('ԷնՀ (ՏՋ)'!AJ22=0,"",'ԷնՀ (ՏՋ)'!AJ22)</f>
        <v/>
      </c>
      <c r="AK22" s="654" t="str">
        <f>IF('ԷնՀ (ՏՋ)'!AK22=0,"",'ԷնՀ (ՏՋ)'!AK22)</f>
        <v/>
      </c>
      <c r="AL22" s="655" t="str">
        <f>IF('ԷնՀ (ՏՋ)'!AL22=0,"",'ԷնՀ (ՏՋ)'!AL22)</f>
        <v/>
      </c>
      <c r="AM22" s="656" t="str">
        <f>IF('ԷնՀ (ՏՋ)'!AM22=0,"",'ԷնՀ (ՏՋ)'!AM22)</f>
        <v/>
      </c>
    </row>
    <row r="23" spans="2:40" ht="26.25" thickBot="1">
      <c r="B23" s="578">
        <v>4</v>
      </c>
      <c r="C23" s="579" t="s">
        <v>500</v>
      </c>
      <c r="D23" s="580" t="s">
        <v>501</v>
      </c>
      <c r="E23" s="664" t="s">
        <v>189</v>
      </c>
      <c r="F23" s="825" t="str">
        <f>IF('ԷնՀ (ՏՋ)'!F23=0,"",'ԷնՀ (ՏՋ)'!F23)</f>
        <v/>
      </c>
      <c r="G23" s="659" t="str">
        <f>IF('ԷնՀ (ՏՋ)'!G23=0,"",'ԷնՀ (ՏՋ)'!G23)</f>
        <v/>
      </c>
      <c r="H23" s="659" t="str">
        <f>IF('ԷնՀ (ՏՋ)'!H23=0,"",'ԷնՀ (ՏՋ)'!H23)</f>
        <v/>
      </c>
      <c r="I23" s="659" t="str">
        <f>IF('ԷնՀ (ՏՋ)'!I23=0,"",'ԷնՀ (ՏՋ)'!I23)</f>
        <v/>
      </c>
      <c r="J23" s="659" t="str">
        <f>IF('ԷնՀ (ՏՋ)'!J23=0,"",'ԷնՀ (ՏՋ)'!J23)</f>
        <v/>
      </c>
      <c r="K23" s="659" t="str">
        <f>IF('ԷնՀ (ՏՋ)'!K23=0,"",'ԷնՀ (ՏՋ)'!K23)</f>
        <v/>
      </c>
      <c r="L23" s="659" t="str">
        <f>IF('ԷնՀ (ՏՋ)'!L23=0,"",'ԷնՀ (ՏՋ)'!L23)</f>
        <v/>
      </c>
      <c r="M23" s="659" t="str">
        <f>IF('ԷնՀ (ՏՋ)'!M23=0,"",'ԷնՀ (ՏՋ)'!M23)</f>
        <v/>
      </c>
      <c r="N23" s="659" t="str">
        <f>IF('ԷնՀ (ՏՋ)'!N23=0,"",'ԷնՀ (ՏՋ)'!N23)</f>
        <v/>
      </c>
      <c r="O23" s="659" t="str">
        <f>IF('ԷնՀ (ՏՋ)'!O23=0,"",'ԷնՀ (ՏՋ)'!O23)</f>
        <v/>
      </c>
      <c r="P23" s="659" t="str">
        <f>IF('ԷնՀ (ՏՋ)'!P23=0,"",'ԷնՀ (ՏՋ)'!P23)</f>
        <v/>
      </c>
      <c r="Q23" s="659" t="str">
        <f>IF('ԷնՀ (ՏՋ)'!Q23=0,"",'ԷնՀ (ՏՋ)'!Q23)</f>
        <v/>
      </c>
      <c r="R23" s="659" t="str">
        <f>IF('ԷնՀ (ՏՋ)'!R23=0,"",'ԷնՀ (ՏՋ)'!R23)</f>
        <v/>
      </c>
      <c r="S23" s="659" t="str">
        <f>IF('ԷնՀ (ՏՋ)'!S23=0,"",'ԷնՀ (ՏՋ)'!S23)</f>
        <v/>
      </c>
      <c r="T23" s="659" t="str">
        <f>IF('ԷնՀ (ՏՋ)'!T23=0,"",'ԷնՀ (ՏՋ)'!T23)</f>
        <v/>
      </c>
      <c r="U23" s="659" t="str">
        <f>IF('ԷնՀ (ՏՋ)'!U23=0,"",'ԷնՀ (ՏՋ)'!U23)</f>
        <v/>
      </c>
      <c r="V23" s="659" t="str">
        <f>IF('ԷնՀ (ՏՋ)'!V23=0,"",'ԷնՀ (ՏՋ)'!V23)</f>
        <v/>
      </c>
      <c r="W23" s="659" t="str">
        <f>IF('ԷնՀ (ՏՋ)'!W23=0,"",'ԷնՀ (ՏՋ)'!W23)</f>
        <v/>
      </c>
      <c r="X23" s="659" t="str">
        <f>IF('ԷնՀ (ՏՋ)'!X23=0,"",'ԷնՀ (ՏՋ)'!X23)</f>
        <v/>
      </c>
      <c r="Y23" s="659" t="str">
        <f>IF('ԷնՀ (ՏՋ)'!Y23=0,"",'ԷնՀ (ՏՋ)'!Y23)</f>
        <v/>
      </c>
      <c r="Z23" s="659" t="str">
        <f>IF('ԷնՀ (ՏՋ)'!Z23=0,"",'ԷնՀ (ՏՋ)'!Z23)</f>
        <v/>
      </c>
      <c r="AA23" s="826" t="str">
        <f>IF('ԷնՀ (ՏՋ)'!AA23=0,"",'ԷնՀ (ՏՋ)'!AA23)</f>
        <v/>
      </c>
      <c r="AB23" s="661">
        <f>IF('ԷնՀ (ՏՋ)'!AB23=0,"",'ԷնՀ (ՏՋ)'!AB23)</f>
        <v>-8474.9760000000006</v>
      </c>
      <c r="AC23" s="659">
        <f>IF('ԷնՀ (ՏՋ)'!AC23=0,"",'ԷնՀ (ՏՋ)'!AC23)</f>
        <v>-8465.0400000000009</v>
      </c>
      <c r="AD23" s="659">
        <f>IF('ԷնՀ (ՏՋ)'!AD23=0,"",'ԷնՀ (ՏՋ)'!AD23)</f>
        <v>-6.48</v>
      </c>
      <c r="AE23" s="659">
        <f>IF('ԷնՀ (ՏՋ)'!AE23=0,"",'ԷնՀ (ՏՋ)'!AE23)</f>
        <v>-3.456</v>
      </c>
      <c r="AF23" s="659" t="str">
        <f>IF('ԷնՀ (ՏՋ)'!AF23=0,"",'ԷնՀ (ՏՋ)'!AF23)</f>
        <v/>
      </c>
      <c r="AG23" s="659" t="str">
        <f>IF('ԷնՀ (ՏՋ)'!AG23=0,"",'ԷնՀ (ՏՋ)'!AG23)</f>
        <v/>
      </c>
      <c r="AH23" s="659" t="str">
        <f>IF('ԷնՀ (ՏՋ)'!AH23=0,"",'ԷնՀ (ՏՋ)'!AH23)</f>
        <v/>
      </c>
      <c r="AI23" s="659" t="str">
        <f>IF('ԷնՀ (ՏՋ)'!AI23=0,"",'ԷնՀ (ՏՋ)'!AI23)</f>
        <v/>
      </c>
      <c r="AJ23" s="659" t="str">
        <f>IF('ԷնՀ (ՏՋ)'!AJ23=0,"",'ԷնՀ (ՏՋ)'!AJ23)</f>
        <v/>
      </c>
      <c r="AK23" s="659" t="str">
        <f>IF('ԷնՀ (ՏՋ)'!AK23=0,"",'ԷնՀ (ՏՋ)'!AK23)</f>
        <v/>
      </c>
      <c r="AL23" s="659" t="str">
        <f>IF('ԷնՀ (ՏՋ)'!AL23=0,"",'ԷնՀ (ՏՋ)'!AL23)</f>
        <v/>
      </c>
      <c r="AM23" s="663">
        <f>IF('ԷնՀ (ՏՋ)'!AM23=0,"",'ԷնՀ (ՏՋ)'!AM23)</f>
        <v>8474.9760000000006</v>
      </c>
      <c r="AN23" s="206"/>
    </row>
    <row r="24" spans="2:40" ht="25.5" outlineLevel="1">
      <c r="B24" s="552">
        <v>4.0999999999999996</v>
      </c>
      <c r="C24" s="582" t="s">
        <v>502</v>
      </c>
      <c r="D24" s="583" t="s">
        <v>503</v>
      </c>
      <c r="E24" s="665" t="s">
        <v>190</v>
      </c>
      <c r="F24" s="556" t="str">
        <f>IF('ԷնՀ (ՏՋ)'!F24=0,"",'ԷնՀ (ՏՋ)'!F24)</f>
        <v/>
      </c>
      <c r="G24" s="652" t="str">
        <f>IF('ԷնՀ (ՏՋ)'!G24=0,"",'ԷնՀ (ՏՋ)'!G24)</f>
        <v/>
      </c>
      <c r="H24" s="653" t="str">
        <f>IF('ԷնՀ (ՏՋ)'!H24=0,"",'ԷնՀ (ՏՋ)'!H24)</f>
        <v/>
      </c>
      <c r="I24" s="653" t="str">
        <f>IF('ԷնՀ (ՏՋ)'!I24=0,"",'ԷնՀ (ՏՋ)'!I24)</f>
        <v/>
      </c>
      <c r="J24" s="653" t="str">
        <f>IF('ԷնՀ (ՏՋ)'!J24=0,"",'ԷնՀ (ՏՋ)'!J24)</f>
        <v/>
      </c>
      <c r="K24" s="653" t="str">
        <f>IF('ԷնՀ (ՏՋ)'!K24=0,"",'ԷնՀ (ՏՋ)'!K24)</f>
        <v/>
      </c>
      <c r="L24" s="653" t="str">
        <f>IF('ԷնՀ (ՏՋ)'!L24=0,"",'ԷնՀ (ՏՋ)'!L24)</f>
        <v/>
      </c>
      <c r="M24" s="653" t="str">
        <f>IF('ԷնՀ (ՏՋ)'!M24=0,"",'ԷնՀ (ՏՋ)'!M24)</f>
        <v/>
      </c>
      <c r="N24" s="654" t="str">
        <f>IF('ԷնՀ (ՏՋ)'!N24=0,"",'ԷնՀ (ՏՋ)'!N24)</f>
        <v/>
      </c>
      <c r="O24" s="653" t="str">
        <f>IF('ԷնՀ (ՏՋ)'!O24=0,"",'ԷնՀ (ՏՋ)'!O24)</f>
        <v/>
      </c>
      <c r="P24" s="653" t="str">
        <f>IF('ԷնՀ (ՏՋ)'!P24=0,"",'ԷնՀ (ՏՋ)'!P24)</f>
        <v/>
      </c>
      <c r="Q24" s="653" t="str">
        <f>IF('ԷնՀ (ՏՋ)'!Q24=0,"",'ԷնՀ (ՏՋ)'!Q24)</f>
        <v/>
      </c>
      <c r="R24" s="653" t="str">
        <f>IF('ԷնՀ (ՏՋ)'!R24=0,"",'ԷնՀ (ՏՋ)'!R24)</f>
        <v/>
      </c>
      <c r="S24" s="653" t="str">
        <f>IF('ԷնՀ (ՏՋ)'!S24=0,"",'ԷնՀ (ՏՋ)'!S24)</f>
        <v/>
      </c>
      <c r="T24" s="653" t="str">
        <f>IF('ԷնՀ (ՏՋ)'!T24=0,"",'ԷնՀ (ՏՋ)'!T24)</f>
        <v/>
      </c>
      <c r="U24" s="653" t="str">
        <f>IF('ԷնՀ (ՏՋ)'!U24=0,"",'ԷնՀ (ՏՋ)'!U24)</f>
        <v/>
      </c>
      <c r="V24" s="653" t="str">
        <f>IF('ԷնՀ (ՏՋ)'!V24=0,"",'ԷնՀ (ՏՋ)'!V24)</f>
        <v/>
      </c>
      <c r="W24" s="653" t="str">
        <f>IF('ԷնՀ (ՏՋ)'!W24=0,"",'ԷնՀ (ՏՋ)'!W24)</f>
        <v/>
      </c>
      <c r="X24" s="653" t="str">
        <f>IF('ԷնՀ (ՏՋ)'!X24=0,"",'ԷնՀ (ՏՋ)'!X24)</f>
        <v/>
      </c>
      <c r="Y24" s="653" t="str">
        <f>IF('ԷնՀ (ՏՋ)'!Y24=0,"",'ԷնՀ (ՏՋ)'!Y24)</f>
        <v/>
      </c>
      <c r="Z24" s="653" t="str">
        <f>IF('ԷնՀ (ՏՋ)'!Z24=0,"",'ԷնՀ (ՏՋ)'!Z24)</f>
        <v/>
      </c>
      <c r="AA24" s="666" t="str">
        <f>IF('ԷնՀ (ՏՋ)'!AA24=0,"",'ԷնՀ (ՏՋ)'!AA24)</f>
        <v/>
      </c>
      <c r="AB24" s="667">
        <f>IF('ԷնՀ (ՏՋ)'!AB24=0,"",'ԷնՀ (ՏՋ)'!AB24)</f>
        <v>-5017.68</v>
      </c>
      <c r="AC24" s="653">
        <f>IF('ԷնՀ (ՏՋ)'!AC24=0,"",'ԷնՀ (ՏՋ)'!AC24)</f>
        <v>-5017.68</v>
      </c>
      <c r="AD24" s="653" t="str">
        <f>IF('ԷնՀ (ՏՋ)'!AD24=0,"",'ԷնՀ (ՏՋ)'!AD24)</f>
        <v/>
      </c>
      <c r="AE24" s="653" t="str">
        <f>IF('ԷնՀ (ՏՋ)'!AE24=0,"",'ԷնՀ (ՏՋ)'!AE24)</f>
        <v/>
      </c>
      <c r="AF24" s="653" t="str">
        <f>IF('ԷնՀ (ՏՋ)'!AF24=0,"",'ԷնՀ (ՏՋ)'!AF24)</f>
        <v/>
      </c>
      <c r="AG24" s="653" t="str">
        <f>IF('ԷնՀ (ՏՋ)'!AG24=0,"",'ԷնՀ (ՏՋ)'!AG24)</f>
        <v/>
      </c>
      <c r="AH24" s="653" t="str">
        <f>IF('ԷնՀ (ՏՋ)'!AH24=0,"",'ԷնՀ (ՏՋ)'!AH24)</f>
        <v/>
      </c>
      <c r="AI24" s="653" t="str">
        <f>IF('ԷնՀ (ՏՋ)'!AI24=0,"",'ԷնՀ (ՏՋ)'!AI24)</f>
        <v/>
      </c>
      <c r="AJ24" s="653" t="str">
        <f>IF('ԷնՀ (ՏՋ)'!AJ24=0,"",'ԷնՀ (ՏՋ)'!AJ24)</f>
        <v/>
      </c>
      <c r="AK24" s="654" t="str">
        <f>IF('ԷնՀ (ՏՋ)'!AK24=0,"",'ԷնՀ (ՏՋ)'!AK24)</f>
        <v/>
      </c>
      <c r="AL24" s="655" t="str">
        <f>IF('ԷնՀ (ՏՋ)'!AL24=0,"",'ԷնՀ (ՏՋ)'!AL24)</f>
        <v/>
      </c>
      <c r="AM24" s="656">
        <f>IF('ԷնՀ (ՏՋ)'!AM24=0,"",'ԷնՀ (ՏՋ)'!AM24)</f>
        <v>5017.68</v>
      </c>
    </row>
    <row r="25" spans="2:40" ht="25.5" outlineLevel="1">
      <c r="B25" s="552">
        <v>4.2</v>
      </c>
      <c r="C25" s="582" t="s">
        <v>504</v>
      </c>
      <c r="D25" s="583" t="s">
        <v>505</v>
      </c>
      <c r="E25" s="665" t="s">
        <v>191</v>
      </c>
      <c r="F25" s="556" t="str">
        <f>IF('ԷնՀ (ՏՋ)'!F25=0,"",'ԷնՀ (ՏՋ)'!F25)</f>
        <v/>
      </c>
      <c r="G25" s="652" t="str">
        <f>IF('ԷնՀ (ՏՋ)'!G25=0,"",'ԷնՀ (ՏՋ)'!G25)</f>
        <v/>
      </c>
      <c r="H25" s="653" t="str">
        <f>IF('ԷնՀ (ՏՋ)'!H25=0,"",'ԷնՀ (ՏՋ)'!H25)</f>
        <v/>
      </c>
      <c r="I25" s="653" t="str">
        <f>IF('ԷնՀ (ՏՋ)'!I25=0,"",'ԷնՀ (ՏՋ)'!I25)</f>
        <v/>
      </c>
      <c r="J25" s="653" t="str">
        <f>IF('ԷնՀ (ՏՋ)'!J25=0,"",'ԷնՀ (ՏՋ)'!J25)</f>
        <v/>
      </c>
      <c r="K25" s="653" t="str">
        <f>IF('ԷնՀ (ՏՋ)'!K25=0,"",'ԷնՀ (ՏՋ)'!K25)</f>
        <v/>
      </c>
      <c r="L25" s="653" t="str">
        <f>IF('ԷնՀ (ՏՋ)'!L25=0,"",'ԷնՀ (ՏՋ)'!L25)</f>
        <v/>
      </c>
      <c r="M25" s="653" t="str">
        <f>IF('ԷնՀ (ՏՋ)'!M25=0,"",'ԷնՀ (ՏՋ)'!M25)</f>
        <v/>
      </c>
      <c r="N25" s="654" t="str">
        <f>IF('ԷնՀ (ՏՋ)'!N25=0,"",'ԷնՀ (ՏՋ)'!N25)</f>
        <v/>
      </c>
      <c r="O25" s="653" t="str">
        <f>IF('ԷնՀ (ՏՋ)'!O25=0,"",'ԷնՀ (ՏՋ)'!O25)</f>
        <v/>
      </c>
      <c r="P25" s="653" t="str">
        <f>IF('ԷնՀ (ՏՋ)'!P25=0,"",'ԷնՀ (ՏՋ)'!P25)</f>
        <v/>
      </c>
      <c r="Q25" s="653" t="str">
        <f>IF('ԷնՀ (ՏՋ)'!Q25=0,"",'ԷնՀ (ՏՋ)'!Q25)</f>
        <v/>
      </c>
      <c r="R25" s="653" t="str">
        <f>IF('ԷնՀ (ՏՋ)'!R25=0,"",'ԷնՀ (ՏՋ)'!R25)</f>
        <v/>
      </c>
      <c r="S25" s="653" t="str">
        <f>IF('ԷնՀ (ՏՋ)'!S25=0,"",'ԷնՀ (ՏՋ)'!S25)</f>
        <v/>
      </c>
      <c r="T25" s="653" t="str">
        <f>IF('ԷնՀ (ՏՋ)'!T25=0,"",'ԷնՀ (ՏՋ)'!T25)</f>
        <v/>
      </c>
      <c r="U25" s="653" t="str">
        <f>IF('ԷնՀ (ՏՋ)'!U25=0,"",'ԷնՀ (ՏՋ)'!U25)</f>
        <v/>
      </c>
      <c r="V25" s="653" t="str">
        <f>IF('ԷնՀ (ՏՋ)'!V25=0,"",'ԷնՀ (ՏՋ)'!V25)</f>
        <v/>
      </c>
      <c r="W25" s="653" t="str">
        <f>IF('ԷնՀ (ՏՋ)'!W25=0,"",'ԷնՀ (ՏՋ)'!W25)</f>
        <v/>
      </c>
      <c r="X25" s="653" t="str">
        <f>IF('ԷնՀ (ՏՋ)'!X25=0,"",'ԷնՀ (ՏՋ)'!X25)</f>
        <v/>
      </c>
      <c r="Y25" s="653" t="str">
        <f>IF('ԷնՀ (ՏՋ)'!Y25=0,"",'ԷնՀ (ՏՋ)'!Y25)</f>
        <v/>
      </c>
      <c r="Z25" s="653" t="str">
        <f>IF('ԷնՀ (ՏՋ)'!Z25=0,"",'ԷնՀ (ՏՋ)'!Z25)</f>
        <v/>
      </c>
      <c r="AA25" s="666" t="str">
        <f>IF('ԷնՀ (ՏՋ)'!AA25=0,"",'ԷնՀ (ՏՋ)'!AA25)</f>
        <v/>
      </c>
      <c r="AB25" s="667">
        <f>IF('ԷնՀ (ՏՋ)'!AB25=0,"",'ԷնՀ (ՏՋ)'!AB25)</f>
        <v>-3447.3600000000006</v>
      </c>
      <c r="AC25" s="653">
        <f>IF('ԷնՀ (ՏՋ)'!AC25=0,"",'ԷնՀ (ՏՋ)'!AC25)</f>
        <v>-3447.3600000000006</v>
      </c>
      <c r="AD25" s="653" t="str">
        <f>IF('ԷնՀ (ՏՋ)'!AD25=0,"",'ԷնՀ (ՏՋ)'!AD25)</f>
        <v/>
      </c>
      <c r="AE25" s="653" t="str">
        <f>IF('ԷնՀ (ՏՋ)'!AE25=0,"",'ԷնՀ (ՏՋ)'!AE25)</f>
        <v/>
      </c>
      <c r="AF25" s="653" t="str">
        <f>IF('ԷնՀ (ՏՋ)'!AF25=0,"",'ԷնՀ (ՏՋ)'!AF25)</f>
        <v/>
      </c>
      <c r="AG25" s="653" t="str">
        <f>IF('ԷնՀ (ՏՋ)'!AG25=0,"",'ԷնՀ (ՏՋ)'!AG25)</f>
        <v/>
      </c>
      <c r="AH25" s="653" t="str">
        <f>IF('ԷնՀ (ՏՋ)'!AH25=0,"",'ԷնՀ (ՏՋ)'!AH25)</f>
        <v/>
      </c>
      <c r="AI25" s="653" t="str">
        <f>IF('ԷնՀ (ՏՋ)'!AI25=0,"",'ԷնՀ (ՏՋ)'!AI25)</f>
        <v/>
      </c>
      <c r="AJ25" s="653" t="str">
        <f>IF('ԷնՀ (ՏՋ)'!AJ25=0,"",'ԷնՀ (ՏՋ)'!AJ25)</f>
        <v/>
      </c>
      <c r="AK25" s="654" t="str">
        <f>IF('ԷնՀ (ՏՋ)'!AK25=0,"",'ԷնՀ (ՏՋ)'!AK25)</f>
        <v/>
      </c>
      <c r="AL25" s="655" t="str">
        <f>IF('ԷնՀ (ՏՋ)'!AL25=0,"",'ԷնՀ (ՏՋ)'!AL25)</f>
        <v/>
      </c>
      <c r="AM25" s="656">
        <f>IF('ԷնՀ (ՏՋ)'!AM25=0,"",'ԷնՀ (ՏՋ)'!AM25)</f>
        <v>3447.3600000000006</v>
      </c>
    </row>
    <row r="26" spans="2:40" ht="25.5" outlineLevel="1">
      <c r="B26" s="552">
        <v>4.3</v>
      </c>
      <c r="C26" s="582" t="s">
        <v>506</v>
      </c>
      <c r="D26" s="583" t="s">
        <v>507</v>
      </c>
      <c r="E26" s="665" t="s">
        <v>192</v>
      </c>
      <c r="F26" s="556" t="str">
        <f>IF('ԷնՀ (ՏՋ)'!F26=0,"",'ԷնՀ (ՏՋ)'!F26)</f>
        <v/>
      </c>
      <c r="G26" s="652" t="str">
        <f>IF('ԷնՀ (ՏՋ)'!G26=0,"",'ԷնՀ (ՏՋ)'!G26)</f>
        <v/>
      </c>
      <c r="H26" s="653" t="str">
        <f>IF('ԷնՀ (ՏՋ)'!H26=0,"",'ԷնՀ (ՏՋ)'!H26)</f>
        <v/>
      </c>
      <c r="I26" s="653" t="str">
        <f>IF('ԷնՀ (ՏՋ)'!I26=0,"",'ԷնՀ (ՏՋ)'!I26)</f>
        <v/>
      </c>
      <c r="J26" s="653" t="str">
        <f>IF('ԷնՀ (ՏՋ)'!J26=0,"",'ԷնՀ (ՏՋ)'!J26)</f>
        <v/>
      </c>
      <c r="K26" s="653" t="str">
        <f>IF('ԷնՀ (ՏՋ)'!K26=0,"",'ԷնՀ (ՏՋ)'!K26)</f>
        <v/>
      </c>
      <c r="L26" s="653" t="str">
        <f>IF('ԷնՀ (ՏՋ)'!L26=0,"",'ԷնՀ (ՏՋ)'!L26)</f>
        <v/>
      </c>
      <c r="M26" s="653" t="str">
        <f>IF('ԷնՀ (ՏՋ)'!M26=0,"",'ԷնՀ (ՏՋ)'!M26)</f>
        <v/>
      </c>
      <c r="N26" s="654" t="str">
        <f>IF('ԷնՀ (ՏՋ)'!N26=0,"",'ԷնՀ (ՏՋ)'!N26)</f>
        <v/>
      </c>
      <c r="O26" s="653" t="str">
        <f>IF('ԷնՀ (ՏՋ)'!O26=0,"",'ԷնՀ (ՏՋ)'!O26)</f>
        <v/>
      </c>
      <c r="P26" s="653" t="str">
        <f>IF('ԷնՀ (ՏՋ)'!P26=0,"",'ԷնՀ (ՏՋ)'!P26)</f>
        <v/>
      </c>
      <c r="Q26" s="653" t="str">
        <f>IF('ԷնՀ (ՏՋ)'!Q26=0,"",'ԷնՀ (ՏՋ)'!Q26)</f>
        <v/>
      </c>
      <c r="R26" s="653" t="str">
        <f>IF('ԷնՀ (ՏՋ)'!R26=0,"",'ԷնՀ (ՏՋ)'!R26)</f>
        <v/>
      </c>
      <c r="S26" s="653" t="str">
        <f>IF('ԷնՀ (ՏՋ)'!S26=0,"",'ԷնՀ (ՏՋ)'!S26)</f>
        <v/>
      </c>
      <c r="T26" s="653" t="str">
        <f>IF('ԷնՀ (ՏՋ)'!T26=0,"",'ԷնՀ (ՏՋ)'!T26)</f>
        <v/>
      </c>
      <c r="U26" s="653" t="str">
        <f>IF('ԷնՀ (ՏՋ)'!U26=0,"",'ԷնՀ (ՏՋ)'!U26)</f>
        <v/>
      </c>
      <c r="V26" s="653" t="str">
        <f>IF('ԷնՀ (ՏՋ)'!V26=0,"",'ԷնՀ (ՏՋ)'!V26)</f>
        <v/>
      </c>
      <c r="W26" s="653" t="str">
        <f>IF('ԷնՀ (ՏՋ)'!W26=0,"",'ԷնՀ (ՏՋ)'!W26)</f>
        <v/>
      </c>
      <c r="X26" s="653" t="str">
        <f>IF('ԷնՀ (ՏՋ)'!X26=0,"",'ԷնՀ (ՏՋ)'!X26)</f>
        <v/>
      </c>
      <c r="Y26" s="653" t="str">
        <f>IF('ԷնՀ (ՏՋ)'!Y26=0,"",'ԷնՀ (ՏՋ)'!Y26)</f>
        <v/>
      </c>
      <c r="Z26" s="653" t="str">
        <f>IF('ԷնՀ (ՏՋ)'!Z26=0,"",'ԷնՀ (ՏՋ)'!Z26)</f>
        <v/>
      </c>
      <c r="AA26" s="666" t="str">
        <f>IF('ԷնՀ (ՏՋ)'!AA26=0,"",'ԷնՀ (ՏՋ)'!AA26)</f>
        <v/>
      </c>
      <c r="AB26" s="667">
        <f>IF('ԷնՀ (ՏՋ)'!AB26=0,"",'ԷնՀ (ՏՋ)'!AB26)</f>
        <v>-6.48</v>
      </c>
      <c r="AC26" s="653" t="str">
        <f>IF('ԷնՀ (ՏՋ)'!AC26=0,"",'ԷնՀ (ՏՋ)'!AC26)</f>
        <v/>
      </c>
      <c r="AD26" s="653">
        <f>IF('ԷնՀ (ՏՋ)'!AD26=0,"",'ԷնՀ (ՏՋ)'!AD26)</f>
        <v>-6.48</v>
      </c>
      <c r="AE26" s="653" t="str">
        <f>IF('ԷնՀ (ՏՋ)'!AE26=0,"",'ԷնՀ (ՏՋ)'!AE26)</f>
        <v/>
      </c>
      <c r="AF26" s="653" t="str">
        <f>IF('ԷնՀ (ՏՋ)'!AF26=0,"",'ԷնՀ (ՏՋ)'!AF26)</f>
        <v/>
      </c>
      <c r="AG26" s="653" t="str">
        <f>IF('ԷնՀ (ՏՋ)'!AG26=0,"",'ԷնՀ (ՏՋ)'!AG26)</f>
        <v/>
      </c>
      <c r="AH26" s="653" t="str">
        <f>IF('ԷնՀ (ՏՋ)'!AH26=0,"",'ԷնՀ (ՏՋ)'!AH26)</f>
        <v/>
      </c>
      <c r="AI26" s="653" t="str">
        <f>IF('ԷնՀ (ՏՋ)'!AI26=0,"",'ԷնՀ (ՏՋ)'!AI26)</f>
        <v/>
      </c>
      <c r="AJ26" s="653" t="str">
        <f>IF('ԷնՀ (ՏՋ)'!AJ26=0,"",'ԷնՀ (ՏՋ)'!AJ26)</f>
        <v/>
      </c>
      <c r="AK26" s="654" t="str">
        <f>IF('ԷնՀ (ՏՋ)'!AK26=0,"",'ԷնՀ (ՏՋ)'!AK26)</f>
        <v/>
      </c>
      <c r="AL26" s="655" t="str">
        <f>IF('ԷնՀ (ՏՋ)'!AL26=0,"",'ԷնՀ (ՏՋ)'!AL26)</f>
        <v/>
      </c>
      <c r="AM26" s="656">
        <f>IF('ԷնՀ (ՏՋ)'!AM26=0,"",'ԷնՀ (ՏՋ)'!AM26)</f>
        <v>6.48</v>
      </c>
    </row>
    <row r="27" spans="2:40" ht="26.25" outlineLevel="1" thickBot="1">
      <c r="B27" s="552">
        <v>4.4000000000000004</v>
      </c>
      <c r="C27" s="582" t="s">
        <v>508</v>
      </c>
      <c r="D27" s="583" t="s">
        <v>509</v>
      </c>
      <c r="E27" s="665" t="s">
        <v>50</v>
      </c>
      <c r="F27" s="556" t="str">
        <f>IF('ԷնՀ (ՏՋ)'!F27=0,"",'ԷնՀ (ՏՋ)'!F27)</f>
        <v/>
      </c>
      <c r="G27" s="652" t="str">
        <f>IF('ԷնՀ (ՏՋ)'!G27=0,"",'ԷնՀ (ՏՋ)'!G27)</f>
        <v/>
      </c>
      <c r="H27" s="653" t="str">
        <f>IF('ԷնՀ (ՏՋ)'!H27=0,"",'ԷնՀ (ՏՋ)'!H27)</f>
        <v/>
      </c>
      <c r="I27" s="653" t="str">
        <f>IF('ԷնՀ (ՏՋ)'!I27=0,"",'ԷնՀ (ՏՋ)'!I27)</f>
        <v/>
      </c>
      <c r="J27" s="653" t="str">
        <f>IF('ԷնՀ (ՏՋ)'!J27=0,"",'ԷնՀ (ՏՋ)'!J27)</f>
        <v/>
      </c>
      <c r="K27" s="653" t="str">
        <f>IF('ԷնՀ (ՏՋ)'!K27=0,"",'ԷնՀ (ՏՋ)'!K27)</f>
        <v/>
      </c>
      <c r="L27" s="653" t="str">
        <f>IF('ԷնՀ (ՏՋ)'!L27=0,"",'ԷնՀ (ՏՋ)'!L27)</f>
        <v/>
      </c>
      <c r="M27" s="653" t="str">
        <f>IF('ԷնՀ (ՏՋ)'!M27=0,"",'ԷնՀ (ՏՋ)'!M27)</f>
        <v/>
      </c>
      <c r="N27" s="654" t="str">
        <f>IF('ԷնՀ (ՏՋ)'!N27=0,"",'ԷնՀ (ՏՋ)'!N27)</f>
        <v/>
      </c>
      <c r="O27" s="653" t="str">
        <f>IF('ԷնՀ (ՏՋ)'!O27=0,"",'ԷնՀ (ՏՋ)'!O27)</f>
        <v/>
      </c>
      <c r="P27" s="653" t="str">
        <f>IF('ԷնՀ (ՏՋ)'!P27=0,"",'ԷնՀ (ՏՋ)'!P27)</f>
        <v/>
      </c>
      <c r="Q27" s="653" t="str">
        <f>IF('ԷնՀ (ՏՋ)'!Q27=0,"",'ԷնՀ (ՏՋ)'!Q27)</f>
        <v/>
      </c>
      <c r="R27" s="653" t="str">
        <f>IF('ԷնՀ (ՏՋ)'!R27=0,"",'ԷնՀ (ՏՋ)'!R27)</f>
        <v/>
      </c>
      <c r="S27" s="653" t="str">
        <f>IF('ԷնՀ (ՏՋ)'!S27=0,"",'ԷնՀ (ՏՋ)'!S27)</f>
        <v/>
      </c>
      <c r="T27" s="653" t="str">
        <f>IF('ԷնՀ (ՏՋ)'!T27=0,"",'ԷնՀ (ՏՋ)'!T27)</f>
        <v/>
      </c>
      <c r="U27" s="653" t="str">
        <f>IF('ԷնՀ (ՏՋ)'!U27=0,"",'ԷնՀ (ՏՋ)'!U27)</f>
        <v/>
      </c>
      <c r="V27" s="653" t="str">
        <f>IF('ԷնՀ (ՏՋ)'!V27=0,"",'ԷնՀ (ՏՋ)'!V27)</f>
        <v/>
      </c>
      <c r="W27" s="653" t="str">
        <f>IF('ԷնՀ (ՏՋ)'!W27=0,"",'ԷնՀ (ՏՋ)'!W27)</f>
        <v/>
      </c>
      <c r="X27" s="653" t="str">
        <f>IF('ԷնՀ (ՏՋ)'!X27=0,"",'ԷնՀ (ՏՋ)'!X27)</f>
        <v/>
      </c>
      <c r="Y27" s="653" t="str">
        <f>IF('ԷնՀ (ՏՋ)'!Y27=0,"",'ԷնՀ (ՏՋ)'!Y27)</f>
        <v/>
      </c>
      <c r="Z27" s="653" t="str">
        <f>IF('ԷնՀ (ՏՋ)'!Z27=0,"",'ԷնՀ (ՏՋ)'!Z27)</f>
        <v/>
      </c>
      <c r="AA27" s="666" t="str">
        <f>IF('ԷնՀ (ՏՋ)'!AA27=0,"",'ԷնՀ (ՏՋ)'!AA27)</f>
        <v/>
      </c>
      <c r="AB27" s="667">
        <f>IF('ԷնՀ (ՏՋ)'!AB27=0,"",'ԷնՀ (ՏՋ)'!AB27)</f>
        <v>-3.456</v>
      </c>
      <c r="AC27" s="653" t="str">
        <f>IF('ԷնՀ (ՏՋ)'!AC27=0,"",'ԷնՀ (ՏՋ)'!AC27)</f>
        <v/>
      </c>
      <c r="AD27" s="653" t="str">
        <f>IF('ԷնՀ (ՏՋ)'!AD27=0,"",'ԷնՀ (ՏՋ)'!AD27)</f>
        <v/>
      </c>
      <c r="AE27" s="653">
        <f>IF('ԷնՀ (ՏՋ)'!AE27=0,"",'ԷնՀ (ՏՋ)'!AE27)</f>
        <v>-3.456</v>
      </c>
      <c r="AF27" s="653" t="str">
        <f>IF('ԷնՀ (ՏՋ)'!AF27=0,"",'ԷնՀ (ՏՋ)'!AF27)</f>
        <v/>
      </c>
      <c r="AG27" s="653" t="str">
        <f>IF('ԷնՀ (ՏՋ)'!AG27=0,"",'ԷնՀ (ՏՋ)'!AG27)</f>
        <v/>
      </c>
      <c r="AH27" s="653" t="str">
        <f>IF('ԷնՀ (ՏՋ)'!AH27=0,"",'ԷնՀ (ՏՋ)'!AH27)</f>
        <v/>
      </c>
      <c r="AI27" s="653" t="str">
        <f>IF('ԷնՀ (ՏՋ)'!AI27=0,"",'ԷնՀ (ՏՋ)'!AI27)</f>
        <v/>
      </c>
      <c r="AJ27" s="653" t="str">
        <f>IF('ԷնՀ (ՏՋ)'!AJ27=0,"",'ԷնՀ (ՏՋ)'!AJ27)</f>
        <v/>
      </c>
      <c r="AK27" s="654" t="str">
        <f>IF('ԷնՀ (ՏՋ)'!AK27=0,"",'ԷնՀ (ՏՋ)'!AK27)</f>
        <v/>
      </c>
      <c r="AL27" s="655" t="str">
        <f>IF('ԷնՀ (ՏՋ)'!AL27=0,"",'ԷնՀ (ՏՋ)'!AL27)</f>
        <v/>
      </c>
      <c r="AM27" s="656">
        <f>IF('ԷնՀ (ՏՋ)'!AM27=0,"",'ԷնՀ (ՏՋ)'!AM27)</f>
        <v>3.456</v>
      </c>
    </row>
    <row r="28" spans="2:40" s="486" customFormat="1" ht="29.25" thickBot="1">
      <c r="B28" s="607">
        <v>5</v>
      </c>
      <c r="C28" s="591" t="s">
        <v>510</v>
      </c>
      <c r="D28" s="592" t="s">
        <v>511</v>
      </c>
      <c r="E28" s="668" t="s">
        <v>193</v>
      </c>
      <c r="F28" s="662">
        <f>IF('ԷնՀ (ՏՋ)'!F28=0,"",-'ԷնՀ (ՏՋ)'!F28)</f>
        <v>-1409.2362298150551</v>
      </c>
      <c r="G28" s="662" t="str">
        <f>IF('ԷնՀ (ՏՋ)'!G28=0,"",-'ԷնՀ (ՏՋ)'!G28)</f>
        <v/>
      </c>
      <c r="H28" s="662" t="str">
        <f>IF('ԷնՀ (ՏՋ)'!H28=0,"",-'ԷնՀ (ՏՋ)'!H28)</f>
        <v/>
      </c>
      <c r="I28" s="662" t="str">
        <f>IF('ԷնՀ (ՏՋ)'!I28=0,"",-'ԷնՀ (ՏՋ)'!I28)</f>
        <v/>
      </c>
      <c r="J28" s="662" t="str">
        <f>IF('ԷնՀ (ՏՋ)'!J28=0,"",-'ԷնՀ (ՏՋ)'!J28)</f>
        <v/>
      </c>
      <c r="K28" s="662" t="str">
        <f>IF('ԷնՀ (ՏՋ)'!K28=0,"",-'ԷնՀ (ՏՋ)'!K28)</f>
        <v/>
      </c>
      <c r="L28" s="662" t="str">
        <f>IF('ԷնՀ (ՏՋ)'!L28=0,"",-'ԷնՀ (ՏՋ)'!L28)</f>
        <v/>
      </c>
      <c r="M28" s="662" t="str">
        <f>IF('ԷնՀ (ՏՋ)'!M28=0,"",-'ԷնՀ (ՏՋ)'!M28)</f>
        <v/>
      </c>
      <c r="N28" s="662" t="str">
        <f>IF('ԷնՀ (ՏՋ)'!N28=0,"",-'ԷնՀ (ՏՋ)'!N28)</f>
        <v/>
      </c>
      <c r="O28" s="662" t="str">
        <f>IF('ԷնՀ (ՏՋ)'!O28=0,"",-'ԷնՀ (ՏՋ)'!O28)</f>
        <v/>
      </c>
      <c r="P28" s="662" t="str">
        <f>IF('ԷնՀ (ՏՋ)'!P28=0,"",-'ԷնՀ (ՏՋ)'!P28)</f>
        <v/>
      </c>
      <c r="Q28" s="662" t="str">
        <f>IF('ԷնՀ (ՏՋ)'!Q28=0,"",-'ԷնՀ (ՏՋ)'!Q28)</f>
        <v/>
      </c>
      <c r="R28" s="662" t="str">
        <f>IF('ԷնՀ (ՏՋ)'!R28=0,"",-'ԷնՀ (ՏՋ)'!R28)</f>
        <v/>
      </c>
      <c r="S28" s="662" t="str">
        <f>IF('ԷնՀ (ՏՋ)'!S28=0,"",-'ԷնՀ (ՏՋ)'!S28)</f>
        <v/>
      </c>
      <c r="T28" s="662" t="str">
        <f>IF('ԷնՀ (ՏՋ)'!T28=0,"",-'ԷնՀ (ՏՋ)'!T28)</f>
        <v/>
      </c>
      <c r="U28" s="662" t="str">
        <f>IF('ԷնՀ (ՏՋ)'!U28=0,"",-'ԷնՀ (ՏՋ)'!U28)</f>
        <v/>
      </c>
      <c r="V28" s="662" t="str">
        <f>IF('ԷնՀ (ՏՋ)'!V28=0,"",-'ԷնՀ (ՏՋ)'!V28)</f>
        <v/>
      </c>
      <c r="W28" s="662" t="str">
        <f>IF('ԷնՀ (ՏՋ)'!W28=0,"",-'ԷնՀ (ՏՋ)'!W28)</f>
        <v/>
      </c>
      <c r="X28" s="662" t="str">
        <f>IF('ԷնՀ (ՏՋ)'!X28=0,"",-'ԷնՀ (ՏՋ)'!X28)</f>
        <v/>
      </c>
      <c r="Y28" s="662" t="str">
        <f>IF('ԷնՀ (ՏՋ)'!Y28=0,"",-'ԷնՀ (ՏՋ)'!Y28)</f>
        <v/>
      </c>
      <c r="Z28" s="662" t="str">
        <f>IF('ԷնՀ (ՏՋ)'!Z28=0,"",-'ԷնՀ (ՏՋ)'!Z28)</f>
        <v/>
      </c>
      <c r="AA28" s="660">
        <f>IF('ԷնՀ (ՏՋ)'!AA28=0,"",-'ԷնՀ (ՏՋ)'!AA28)</f>
        <v>-228.59622981505535</v>
      </c>
      <c r="AB28" s="823" t="str">
        <f>IF('ԷնՀ (ՏՋ)'!AB28=0,"",-'ԷնՀ (ՏՋ)'!AB28)</f>
        <v/>
      </c>
      <c r="AC28" s="662" t="str">
        <f>IF('ԷնՀ (ՏՋ)'!AC28=0,"",-'ԷնՀ (ՏՋ)'!AC28)</f>
        <v/>
      </c>
      <c r="AD28" s="662" t="str">
        <f>IF('ԷնՀ (ՏՋ)'!AD28=0,"",-'ԷնՀ (ՏՋ)'!AD28)</f>
        <v/>
      </c>
      <c r="AE28" s="662" t="str">
        <f>IF('ԷնՀ (ՏՋ)'!AE28=0,"",-'ԷնՀ (ՏՋ)'!AE28)</f>
        <v/>
      </c>
      <c r="AF28" s="662" t="str">
        <f>IF('ԷնՀ (ՏՋ)'!AF28=0,"",-'ԷնՀ (ՏՋ)'!AF28)</f>
        <v/>
      </c>
      <c r="AG28" s="662" t="str">
        <f>IF('ԷնՀ (ՏՋ)'!AG28=0,"",-'ԷնՀ (ՏՋ)'!AG28)</f>
        <v/>
      </c>
      <c r="AH28" s="662" t="str">
        <f>IF('ԷնՀ (ՏՋ)'!AH28=0,"",-'ԷնՀ (ՏՋ)'!AH28)</f>
        <v/>
      </c>
      <c r="AI28" s="662" t="str">
        <f>IF('ԷնՀ (ՏՋ)'!AI28=0,"",-'ԷնՀ (ՏՋ)'!AI28)</f>
        <v/>
      </c>
      <c r="AJ28" s="662" t="str">
        <f>IF('ԷնՀ (ՏՋ)'!AJ28=0,"",-'ԷնՀ (ՏՋ)'!AJ28)</f>
        <v/>
      </c>
      <c r="AK28" s="662" t="str">
        <f>IF('ԷնՀ (ՏՋ)'!AK28=0,"",-'ԷնՀ (ՏՋ)'!AK28)</f>
        <v/>
      </c>
      <c r="AL28" s="662">
        <f>IF('ԷնՀ (ՏՋ)'!AL28=0,"",-'ԷնՀ (ՏՋ)'!AL28)</f>
        <v>-2</v>
      </c>
      <c r="AM28" s="824">
        <f>IF('ԷնՀ (ՏՋ)'!AM28=0,"",-'ԷնՀ (ՏՋ)'!AM28)</f>
        <v>-1178.6399999999999</v>
      </c>
      <c r="AN28" s="608"/>
    </row>
    <row r="29" spans="2:40" ht="25.5" outlineLevel="1">
      <c r="B29" s="552">
        <v>5.0999999999999996</v>
      </c>
      <c r="C29" s="582" t="s">
        <v>489</v>
      </c>
      <c r="D29" s="583" t="s">
        <v>490</v>
      </c>
      <c r="E29" s="665" t="s">
        <v>188</v>
      </c>
      <c r="F29" s="556">
        <f>IF('ԷնՀ (ՏՋ)'!F29=0,"",-'ԷնՀ (ՏՋ)'!F29)</f>
        <v>-668.16</v>
      </c>
      <c r="G29" s="652" t="str">
        <f>IF('ԷնՀ (ՏՋ)'!G29=0,"",-'ԷնՀ (ՏՋ)'!G29)</f>
        <v/>
      </c>
      <c r="H29" s="653" t="str">
        <f>IF('ԷնՀ (ՏՋ)'!H29=0,"",-'ԷնՀ (ՏՋ)'!H29)</f>
        <v/>
      </c>
      <c r="I29" s="653" t="str">
        <f>IF('ԷնՀ (ՏՋ)'!I29=0,"",-'ԷնՀ (ՏՋ)'!I29)</f>
        <v/>
      </c>
      <c r="J29" s="653" t="str">
        <f>IF('ԷնՀ (ՏՋ)'!J29=0,"",-'ԷնՀ (ՏՋ)'!J29)</f>
        <v/>
      </c>
      <c r="K29" s="653" t="str">
        <f>IF('ԷնՀ (ՏՋ)'!K29=0,"",-'ԷնՀ (ՏՋ)'!K29)</f>
        <v/>
      </c>
      <c r="L29" s="653" t="str">
        <f>IF('ԷնՀ (ՏՋ)'!L29=0,"",-'ԷնՀ (ՏՋ)'!L29)</f>
        <v/>
      </c>
      <c r="M29" s="653" t="str">
        <f>IF('ԷնՀ (ՏՋ)'!M29=0,"",-'ԷնՀ (ՏՋ)'!M29)</f>
        <v/>
      </c>
      <c r="N29" s="654" t="str">
        <f>IF('ԷնՀ (ՏՋ)'!N29=0,"",-'ԷնՀ (ՏՋ)'!N29)</f>
        <v/>
      </c>
      <c r="O29" s="653" t="str">
        <f>IF('ԷնՀ (ՏՋ)'!O29=0,"",-'ԷնՀ (ՏՋ)'!O29)</f>
        <v/>
      </c>
      <c r="P29" s="653" t="str">
        <f>IF('ԷնՀ (ՏՋ)'!P29=0,"",-'ԷնՀ (ՏՋ)'!P29)</f>
        <v/>
      </c>
      <c r="Q29" s="653" t="str">
        <f>IF('ԷնՀ (ՏՋ)'!Q29=0,"",-'ԷնՀ (ՏՋ)'!Q29)</f>
        <v/>
      </c>
      <c r="R29" s="653" t="str">
        <f>IF('ԷնՀ (ՏՋ)'!R29=0,"",-'ԷնՀ (ՏՋ)'!R29)</f>
        <v/>
      </c>
      <c r="S29" s="653" t="str">
        <f>IF('ԷնՀ (ՏՋ)'!S29=0,"",-'ԷնՀ (ՏՋ)'!S29)</f>
        <v/>
      </c>
      <c r="T29" s="653" t="str">
        <f>IF('ԷնՀ (ՏՋ)'!T29=0,"",-'ԷնՀ (ՏՋ)'!T29)</f>
        <v/>
      </c>
      <c r="U29" s="653" t="str">
        <f>IF('ԷնՀ (ՏՋ)'!U29=0,"",-'ԷնՀ (ՏՋ)'!U29)</f>
        <v/>
      </c>
      <c r="V29" s="653" t="str">
        <f>IF('ԷնՀ (ՏՋ)'!V29=0,"",-'ԷնՀ (ՏՋ)'!V29)</f>
        <v/>
      </c>
      <c r="W29" s="653" t="str">
        <f>IF('ԷնՀ (ՏՋ)'!W29=0,"",-'ԷնՀ (ՏՋ)'!W29)</f>
        <v/>
      </c>
      <c r="X29" s="653" t="str">
        <f>IF('ԷնՀ (ՏՋ)'!X29=0,"",-'ԷնՀ (ՏՋ)'!X29)</f>
        <v/>
      </c>
      <c r="Y29" s="653" t="str">
        <f>IF('ԷնՀ (ՏՋ)'!Y29=0,"",-'ԷնՀ (ՏՋ)'!Y29)</f>
        <v/>
      </c>
      <c r="Z29" s="653" t="str">
        <f>IF('ԷնՀ (ՏՋ)'!Z29=0,"",-'ԷնՀ (ՏՋ)'!Z29)</f>
        <v/>
      </c>
      <c r="AA29" s="666" t="str">
        <f>IF('ԷնՀ (ՏՋ)'!AA29=0,"",-'ԷնՀ (ՏՋ)'!AA29)</f>
        <v/>
      </c>
      <c r="AB29" s="667" t="str">
        <f>IF('ԷնՀ (ՏՋ)'!AB29=0,"",-'ԷնՀ (ՏՋ)'!AB29)</f>
        <v/>
      </c>
      <c r="AC29" s="653" t="str">
        <f>IF('ԷնՀ (ՏՋ)'!AC29=0,"",-'ԷնՀ (ՏՋ)'!AC29)</f>
        <v/>
      </c>
      <c r="AD29" s="653" t="str">
        <f>IF('ԷնՀ (ՏՋ)'!AD29=0,"",-'ԷնՀ (ՏՋ)'!AD29)</f>
        <v/>
      </c>
      <c r="AE29" s="653" t="str">
        <f>IF('ԷնՀ (ՏՋ)'!AE29=0,"",-'ԷնՀ (ՏՋ)'!AE29)</f>
        <v/>
      </c>
      <c r="AF29" s="653" t="str">
        <f>IF('ԷնՀ (ՏՋ)'!AF29=0,"",-'ԷնՀ (ՏՋ)'!AF29)</f>
        <v/>
      </c>
      <c r="AG29" s="653" t="str">
        <f>IF('ԷնՀ (ՏՋ)'!AG29=0,"",-'ԷնՀ (ՏՋ)'!AG29)</f>
        <v/>
      </c>
      <c r="AH29" s="653" t="str">
        <f>IF('ԷնՀ (ՏՋ)'!AH29=0,"",-'ԷնՀ (ՏՋ)'!AH29)</f>
        <v/>
      </c>
      <c r="AI29" s="653" t="str">
        <f>IF('ԷնՀ (ՏՋ)'!AI29=0,"",-'ԷնՀ (ՏՋ)'!AI29)</f>
        <v/>
      </c>
      <c r="AJ29" s="653" t="str">
        <f>IF('ԷնՀ (ՏՋ)'!AJ29=0,"",-'ԷնՀ (ՏՋ)'!AJ29)</f>
        <v/>
      </c>
      <c r="AK29" s="654" t="str">
        <f>IF('ԷնՀ (ՏՋ)'!AK29=0,"",-'ԷնՀ (ՏՋ)'!AK29)</f>
        <v/>
      </c>
      <c r="AL29" s="655" t="str">
        <f>IF('ԷնՀ (ՏՋ)'!AL29=0,"",-'ԷնՀ (ՏՋ)'!AL29)</f>
        <v/>
      </c>
      <c r="AM29" s="656">
        <f>IF('ԷնՀ (ՏՋ)'!AM29=0,"",-'ԷնՀ (ՏՋ)'!AM29)</f>
        <v>-668.16</v>
      </c>
      <c r="AN29" s="206"/>
    </row>
    <row r="30" spans="2:40" ht="25.5" outlineLevel="1">
      <c r="B30" s="552">
        <v>5.2</v>
      </c>
      <c r="C30" s="582" t="s">
        <v>512</v>
      </c>
      <c r="D30" s="583" t="s">
        <v>513</v>
      </c>
      <c r="E30" s="665" t="s">
        <v>48</v>
      </c>
      <c r="F30" s="556">
        <f>IF('ԷնՀ (ՏՋ)'!F30=0,"",-'ԷնՀ (ՏՋ)'!F30)</f>
        <v>-379.49599999999998</v>
      </c>
      <c r="G30" s="652" t="str">
        <f>IF('ԷնՀ (ՏՋ)'!G30=0,"",-'ԷնՀ (ՏՋ)'!G30)</f>
        <v/>
      </c>
      <c r="H30" s="653" t="str">
        <f>IF('ԷնՀ (ՏՋ)'!H30=0,"",-'ԷնՀ (ՏՋ)'!H30)</f>
        <v/>
      </c>
      <c r="I30" s="653" t="str">
        <f>IF('ԷնՀ (ՏՋ)'!I30=0,"",-'ԷնՀ (ՏՋ)'!I30)</f>
        <v/>
      </c>
      <c r="J30" s="653" t="str">
        <f>IF('ԷնՀ (ՏՋ)'!J30=0,"",-'ԷնՀ (ՏՋ)'!J30)</f>
        <v/>
      </c>
      <c r="K30" s="653" t="str">
        <f>IF('ԷնՀ (ՏՋ)'!K30=0,"",-'ԷնՀ (ՏՋ)'!K30)</f>
        <v/>
      </c>
      <c r="L30" s="653" t="str">
        <f>IF('ԷնՀ (ՏՋ)'!L30=0,"",-'ԷնՀ (ՏՋ)'!L30)</f>
        <v/>
      </c>
      <c r="M30" s="653" t="str">
        <f>IF('ԷնՀ (ՏՋ)'!M30=0,"",-'ԷնՀ (ՏՋ)'!M30)</f>
        <v/>
      </c>
      <c r="N30" s="654" t="str">
        <f>IF('ԷնՀ (ՏՋ)'!N30=0,"",-'ԷնՀ (ՏՋ)'!N30)</f>
        <v/>
      </c>
      <c r="O30" s="653" t="str">
        <f>IF('ԷնՀ (ՏՋ)'!O30=0,"",-'ԷնՀ (ՏՋ)'!O30)</f>
        <v/>
      </c>
      <c r="P30" s="653" t="str">
        <f>IF('ԷնՀ (ՏՋ)'!P30=0,"",-'ԷնՀ (ՏՋ)'!P30)</f>
        <v/>
      </c>
      <c r="Q30" s="653" t="str">
        <f>IF('ԷնՀ (ՏՋ)'!Q30=0,"",-'ԷնՀ (ՏՋ)'!Q30)</f>
        <v/>
      </c>
      <c r="R30" s="653" t="str">
        <f>IF('ԷնՀ (ՏՋ)'!R30=0,"",-'ԷնՀ (ՏՋ)'!R30)</f>
        <v/>
      </c>
      <c r="S30" s="653" t="str">
        <f>IF('ԷնՀ (ՏՋ)'!S30=0,"",-'ԷնՀ (ՏՋ)'!S30)</f>
        <v/>
      </c>
      <c r="T30" s="653" t="str">
        <f>IF('ԷնՀ (ՏՋ)'!T30=0,"",-'ԷնՀ (ՏՋ)'!T30)</f>
        <v/>
      </c>
      <c r="U30" s="653" t="str">
        <f>IF('ԷնՀ (ՏՋ)'!U30=0,"",-'ԷնՀ (ՏՋ)'!U30)</f>
        <v/>
      </c>
      <c r="V30" s="653" t="str">
        <f>IF('ԷնՀ (ՏՋ)'!V30=0,"",-'ԷնՀ (ՏՋ)'!V30)</f>
        <v/>
      </c>
      <c r="W30" s="653" t="str">
        <f>IF('ԷնՀ (ՏՋ)'!W30=0,"",-'ԷնՀ (ՏՋ)'!W30)</f>
        <v/>
      </c>
      <c r="X30" s="653" t="str">
        <f>IF('ԷնՀ (ՏՋ)'!X30=0,"",-'ԷնՀ (ՏՋ)'!X30)</f>
        <v/>
      </c>
      <c r="Y30" s="653" t="str">
        <f>IF('ԷնՀ (ՏՋ)'!Y30=0,"",-'ԷնՀ (ՏՋ)'!Y30)</f>
        <v/>
      </c>
      <c r="Z30" s="653" t="str">
        <f>IF('ԷնՀ (ՏՋ)'!Z30=0,"",-'ԷնՀ (ՏՋ)'!Z30)</f>
        <v/>
      </c>
      <c r="AA30" s="666" t="str">
        <f>IF('ԷնՀ (ՏՋ)'!AA30=0,"",-'ԷնՀ (ՏՋ)'!AA30)</f>
        <v/>
      </c>
      <c r="AB30" s="667" t="str">
        <f>IF('ԷնՀ (ՏՋ)'!AB30=0,"",-'ԷնՀ (ՏՋ)'!AB30)</f>
        <v/>
      </c>
      <c r="AC30" s="653" t="str">
        <f>IF('ԷնՀ (ՏՋ)'!AC30=0,"",-'ԷնՀ (ՏՋ)'!AC30)</f>
        <v/>
      </c>
      <c r="AD30" s="653" t="str">
        <f>IF('ԷնՀ (ՏՋ)'!AD30=0,"",-'ԷնՀ (ՏՋ)'!AD30)</f>
        <v/>
      </c>
      <c r="AE30" s="653" t="str">
        <f>IF('ԷնՀ (ՏՋ)'!AE30=0,"",-'ԷնՀ (ՏՋ)'!AE30)</f>
        <v/>
      </c>
      <c r="AF30" s="653" t="str">
        <f>IF('ԷնՀ (ՏՋ)'!AF30=0,"",-'ԷնՀ (ՏՋ)'!AF30)</f>
        <v/>
      </c>
      <c r="AG30" s="653" t="str">
        <f>IF('ԷնՀ (ՏՋ)'!AG30=0,"",-'ԷնՀ (ՏՋ)'!AG30)</f>
        <v/>
      </c>
      <c r="AH30" s="653" t="str">
        <f>IF('ԷնՀ (ՏՋ)'!AH30=0,"",-'ԷնՀ (ՏՋ)'!AH30)</f>
        <v/>
      </c>
      <c r="AI30" s="653" t="str">
        <f>IF('ԷնՀ (ՏՋ)'!AI30=0,"",-'ԷնՀ (ՏՋ)'!AI30)</f>
        <v/>
      </c>
      <c r="AJ30" s="653" t="str">
        <f>IF('ԷնՀ (ՏՋ)'!AJ30=0,"",-'ԷնՀ (ՏՋ)'!AJ30)</f>
        <v/>
      </c>
      <c r="AK30" s="654" t="str">
        <f>IF('ԷնՀ (ՏՋ)'!AK30=0,"",-'ԷնՀ (ՏՋ)'!AK30)</f>
        <v/>
      </c>
      <c r="AL30" s="655">
        <f>IF('ԷնՀ (ՏՋ)'!AL30=0,"",-'ԷնՀ (ՏՋ)'!AL30)</f>
        <v>-2</v>
      </c>
      <c r="AM30" s="656">
        <f>IF('ԷնՀ (ՏՋ)'!AM30=0,"",-'ԷնՀ (ՏՋ)'!AM30)</f>
        <v>-377.49599999999998</v>
      </c>
      <c r="AN30" s="206"/>
    </row>
    <row r="31" spans="2:40" ht="25.5" outlineLevel="1">
      <c r="B31" s="552">
        <v>5.3</v>
      </c>
      <c r="C31" s="582" t="s">
        <v>502</v>
      </c>
      <c r="D31" s="583" t="s">
        <v>514</v>
      </c>
      <c r="E31" s="665" t="s">
        <v>49</v>
      </c>
      <c r="F31" s="556">
        <f>IF('ԷնՀ (ՏՋ)'!F31=0,"",-'ԷնՀ (ՏՋ)'!F31)</f>
        <v>-132.12000000000066</v>
      </c>
      <c r="G31" s="652" t="str">
        <f>IF('ԷնՀ (ՏՋ)'!G31=0,"",-'ԷնՀ (ՏՋ)'!G31)</f>
        <v/>
      </c>
      <c r="H31" s="653" t="str">
        <f>IF('ԷնՀ (ՏՋ)'!H31=0,"",-'ԷնՀ (ՏՋ)'!H31)</f>
        <v/>
      </c>
      <c r="I31" s="653" t="str">
        <f>IF('ԷնՀ (ՏՋ)'!I31=0,"",-'ԷնՀ (ՏՋ)'!I31)</f>
        <v/>
      </c>
      <c r="J31" s="653" t="str">
        <f>IF('ԷնՀ (ՏՋ)'!J31=0,"",-'ԷնՀ (ՏՋ)'!J31)</f>
        <v/>
      </c>
      <c r="K31" s="653" t="str">
        <f>IF('ԷնՀ (ՏՋ)'!K31=0,"",-'ԷնՀ (ՏՋ)'!K31)</f>
        <v/>
      </c>
      <c r="L31" s="653" t="str">
        <f>IF('ԷնՀ (ՏՋ)'!L31=0,"",-'ԷնՀ (ՏՋ)'!L31)</f>
        <v/>
      </c>
      <c r="M31" s="653" t="str">
        <f>IF('ԷնՀ (ՏՋ)'!M31=0,"",-'ԷնՀ (ՏՋ)'!M31)</f>
        <v/>
      </c>
      <c r="N31" s="654" t="str">
        <f>IF('ԷնՀ (ՏՋ)'!N31=0,"",-'ԷնՀ (ՏՋ)'!N31)</f>
        <v/>
      </c>
      <c r="O31" s="653" t="str">
        <f>IF('ԷնՀ (ՏՋ)'!O31=0,"",-'ԷնՀ (ՏՋ)'!O31)</f>
        <v/>
      </c>
      <c r="P31" s="653" t="str">
        <f>IF('ԷնՀ (ՏՋ)'!P31=0,"",-'ԷնՀ (ՏՋ)'!P31)</f>
        <v/>
      </c>
      <c r="Q31" s="653" t="str">
        <f>IF('ԷնՀ (ՏՋ)'!Q31=0,"",-'ԷնՀ (ՏՋ)'!Q31)</f>
        <v/>
      </c>
      <c r="R31" s="653" t="str">
        <f>IF('ԷնՀ (ՏՋ)'!R31=0,"",-'ԷնՀ (ՏՋ)'!R31)</f>
        <v/>
      </c>
      <c r="S31" s="653" t="str">
        <f>IF('ԷնՀ (ՏՋ)'!S31=0,"",-'ԷնՀ (ՏՋ)'!S31)</f>
        <v/>
      </c>
      <c r="T31" s="653" t="str">
        <f>IF('ԷնՀ (ՏՋ)'!T31=0,"",-'ԷնՀ (ՏՋ)'!T31)</f>
        <v/>
      </c>
      <c r="U31" s="653" t="str">
        <f>IF('ԷնՀ (ՏՋ)'!U31=0,"",-'ԷնՀ (ՏՋ)'!U31)</f>
        <v/>
      </c>
      <c r="V31" s="653" t="str">
        <f>IF('ԷնՀ (ՏՋ)'!V31=0,"",-'ԷնՀ (ՏՋ)'!V31)</f>
        <v/>
      </c>
      <c r="W31" s="653" t="str">
        <f>IF('ԷնՀ (ՏՋ)'!W31=0,"",-'ԷնՀ (ՏՋ)'!W31)</f>
        <v/>
      </c>
      <c r="X31" s="653" t="str">
        <f>IF('ԷնՀ (ՏՋ)'!X31=0,"",-'ԷնՀ (ՏՋ)'!X31)</f>
        <v/>
      </c>
      <c r="Y31" s="653" t="str">
        <f>IF('ԷնՀ (ՏՋ)'!Y31=0,"",-'ԷնՀ (ՏՋ)'!Y31)</f>
        <v/>
      </c>
      <c r="Z31" s="653" t="str">
        <f>IF('ԷնՀ (ՏՋ)'!Z31=0,"",-'ԷնՀ (ՏՋ)'!Z31)</f>
        <v/>
      </c>
      <c r="AA31" s="666" t="str">
        <f>IF('ԷնՀ (ՏՋ)'!AA31=0,"",-'ԷնՀ (ՏՋ)'!AA31)</f>
        <v/>
      </c>
      <c r="AB31" s="667" t="str">
        <f>IF('ԷնՀ (ՏՋ)'!AB31=0,"",-'ԷնՀ (ՏՋ)'!AB31)</f>
        <v/>
      </c>
      <c r="AC31" s="653" t="str">
        <f>IF('ԷնՀ (ՏՋ)'!AC31=0,"",-'ԷնՀ (ՏՋ)'!AC31)</f>
        <v/>
      </c>
      <c r="AD31" s="653" t="str">
        <f>IF('ԷնՀ (ՏՋ)'!AD31=0,"",-'ԷնՀ (ՏՋ)'!AD31)</f>
        <v/>
      </c>
      <c r="AE31" s="653" t="str">
        <f>IF('ԷնՀ (ՏՋ)'!AE31=0,"",-'ԷնՀ (ՏՋ)'!AE31)</f>
        <v/>
      </c>
      <c r="AF31" s="653" t="str">
        <f>IF('ԷնՀ (ՏՋ)'!AF31=0,"",-'ԷնՀ (ՏՋ)'!AF31)</f>
        <v/>
      </c>
      <c r="AG31" s="653" t="str">
        <f>IF('ԷնՀ (ՏՋ)'!AG31=0,"",-'ԷնՀ (ՏՋ)'!AG31)</f>
        <v/>
      </c>
      <c r="AH31" s="653" t="str">
        <f>IF('ԷնՀ (ՏՋ)'!AH31=0,"",-'ԷնՀ (ՏՋ)'!AH31)</f>
        <v/>
      </c>
      <c r="AI31" s="653" t="str">
        <f>IF('ԷնՀ (ՏՋ)'!AI31=0,"",-'ԷնՀ (ՏՋ)'!AI31)</f>
        <v/>
      </c>
      <c r="AJ31" s="653" t="str">
        <f>IF('ԷնՀ (ՏՋ)'!AJ31=0,"",-'ԷնՀ (ՏՋ)'!AJ31)</f>
        <v/>
      </c>
      <c r="AK31" s="654" t="str">
        <f>IF('ԷնՀ (ՏՋ)'!AK31=0,"",-'ԷնՀ (ՏՋ)'!AK31)</f>
        <v/>
      </c>
      <c r="AL31" s="655" t="str">
        <f>IF('ԷնՀ (ՏՋ)'!AL31=0,"",-'ԷնՀ (ՏՋ)'!AL31)</f>
        <v/>
      </c>
      <c r="AM31" s="656">
        <f>IF('ԷնՀ (ՏՋ)'!AM31=0,"",-'ԷնՀ (ՏՋ)'!AM31)</f>
        <v>-132.12000000000066</v>
      </c>
      <c r="AN31" s="206"/>
    </row>
    <row r="32" spans="2:40" ht="25.5" outlineLevel="1">
      <c r="B32" s="552">
        <v>5.4</v>
      </c>
      <c r="C32" s="582" t="s">
        <v>506</v>
      </c>
      <c r="D32" s="583" t="s">
        <v>507</v>
      </c>
      <c r="E32" s="665" t="s">
        <v>192</v>
      </c>
      <c r="F32" s="556">
        <f>IF('ԷնՀ (ՏՋ)'!F32=0,"",-'ԷնՀ (ՏՋ)'!F32)</f>
        <v>-0.36000000000000004</v>
      </c>
      <c r="G32" s="652" t="str">
        <f>IF('ԷնՀ (ՏՋ)'!G32=0,"",-'ԷնՀ (ՏՋ)'!G32)</f>
        <v/>
      </c>
      <c r="H32" s="653" t="str">
        <f>IF('ԷնՀ (ՏՋ)'!H32=0,"",-'ԷնՀ (ՏՋ)'!H32)</f>
        <v/>
      </c>
      <c r="I32" s="653" t="str">
        <f>IF('ԷնՀ (ՏՋ)'!I32=0,"",-'ԷնՀ (ՏՋ)'!I32)</f>
        <v/>
      </c>
      <c r="J32" s="653" t="str">
        <f>IF('ԷնՀ (ՏՋ)'!J32=0,"",-'ԷնՀ (ՏՋ)'!J32)</f>
        <v/>
      </c>
      <c r="K32" s="653" t="str">
        <f>IF('ԷնՀ (ՏՋ)'!K32=0,"",-'ԷնՀ (ՏՋ)'!K32)</f>
        <v/>
      </c>
      <c r="L32" s="653" t="str">
        <f>IF('ԷնՀ (ՏՋ)'!L32=0,"",-'ԷնՀ (ՏՋ)'!L32)</f>
        <v/>
      </c>
      <c r="M32" s="653" t="str">
        <f>IF('ԷնՀ (ՏՋ)'!M32=0,"",-'ԷնՀ (ՏՋ)'!M32)</f>
        <v/>
      </c>
      <c r="N32" s="654" t="str">
        <f>IF('ԷնՀ (ՏՋ)'!N32=0,"",-'ԷնՀ (ՏՋ)'!N32)</f>
        <v/>
      </c>
      <c r="O32" s="653" t="str">
        <f>IF('ԷնՀ (ՏՋ)'!O32=0,"",-'ԷնՀ (ՏՋ)'!O32)</f>
        <v/>
      </c>
      <c r="P32" s="653" t="str">
        <f>IF('ԷնՀ (ՏՋ)'!P32=0,"",-'ԷնՀ (ՏՋ)'!P32)</f>
        <v/>
      </c>
      <c r="Q32" s="653" t="str">
        <f>IF('ԷնՀ (ՏՋ)'!Q32=0,"",-'ԷնՀ (ՏՋ)'!Q32)</f>
        <v/>
      </c>
      <c r="R32" s="653" t="str">
        <f>IF('ԷնՀ (ՏՋ)'!R32=0,"",-'ԷնՀ (ՏՋ)'!R32)</f>
        <v/>
      </c>
      <c r="S32" s="653" t="str">
        <f>IF('ԷնՀ (ՏՋ)'!S32=0,"",-'ԷնՀ (ՏՋ)'!S32)</f>
        <v/>
      </c>
      <c r="T32" s="653" t="str">
        <f>IF('ԷնՀ (ՏՋ)'!T32=0,"",-'ԷնՀ (ՏՋ)'!T32)</f>
        <v/>
      </c>
      <c r="U32" s="653" t="str">
        <f>IF('ԷնՀ (ՏՋ)'!U32=0,"",-'ԷնՀ (ՏՋ)'!U32)</f>
        <v/>
      </c>
      <c r="V32" s="653" t="str">
        <f>IF('ԷնՀ (ՏՋ)'!V32=0,"",-'ԷնՀ (ՏՋ)'!V32)</f>
        <v/>
      </c>
      <c r="W32" s="653" t="str">
        <f>IF('ԷնՀ (ՏՋ)'!W32=0,"",-'ԷնՀ (ՏՋ)'!W32)</f>
        <v/>
      </c>
      <c r="X32" s="653" t="str">
        <f>IF('ԷնՀ (ՏՋ)'!X32=0,"",-'ԷնՀ (ՏՋ)'!X32)</f>
        <v/>
      </c>
      <c r="Y32" s="653" t="str">
        <f>IF('ԷնՀ (ՏՋ)'!Y32=0,"",-'ԷնՀ (ՏՋ)'!Y32)</f>
        <v/>
      </c>
      <c r="Z32" s="653" t="str">
        <f>IF('ԷնՀ (ՏՋ)'!Z32=0,"",-'ԷնՀ (ՏՋ)'!Z32)</f>
        <v/>
      </c>
      <c r="AA32" s="666" t="str">
        <f>IF('ԷնՀ (ՏՋ)'!AA32=0,"",-'ԷնՀ (ՏՋ)'!AA32)</f>
        <v/>
      </c>
      <c r="AB32" s="667" t="str">
        <f>IF('ԷնՀ (ՏՋ)'!AB32=0,"",-'ԷնՀ (ՏՋ)'!AB32)</f>
        <v/>
      </c>
      <c r="AC32" s="653" t="str">
        <f>IF('ԷնՀ (ՏՋ)'!AC32=0,"",-'ԷնՀ (ՏՋ)'!AC32)</f>
        <v/>
      </c>
      <c r="AD32" s="653" t="str">
        <f>IF('ԷնՀ (ՏՋ)'!AD32=0,"",-'ԷնՀ (ՏՋ)'!AD32)</f>
        <v/>
      </c>
      <c r="AE32" s="653" t="str">
        <f>IF('ԷնՀ (ՏՋ)'!AE32=0,"",-'ԷնՀ (ՏՋ)'!AE32)</f>
        <v/>
      </c>
      <c r="AF32" s="653" t="str">
        <f>IF('ԷնՀ (ՏՋ)'!AF32=0,"",-'ԷնՀ (ՏՋ)'!AF32)</f>
        <v/>
      </c>
      <c r="AG32" s="653" t="str">
        <f>IF('ԷնՀ (ՏՋ)'!AG32=0,"",-'ԷնՀ (ՏՋ)'!AG32)</f>
        <v/>
      </c>
      <c r="AH32" s="653" t="str">
        <f>IF('ԷնՀ (ՏՋ)'!AH32=0,"",-'ԷնՀ (ՏՋ)'!AH32)</f>
        <v/>
      </c>
      <c r="AI32" s="653" t="str">
        <f>IF('ԷնՀ (ՏՋ)'!AI32=0,"",-'ԷնՀ (ՏՋ)'!AI32)</f>
        <v/>
      </c>
      <c r="AJ32" s="653" t="str">
        <f>IF('ԷնՀ (ՏՋ)'!AJ32=0,"",-'ԷնՀ (ՏՋ)'!AJ32)</f>
        <v/>
      </c>
      <c r="AK32" s="654" t="str">
        <f>IF('ԷնՀ (ՏՋ)'!AK32=0,"",-'ԷնՀ (ՏՋ)'!AK32)</f>
        <v/>
      </c>
      <c r="AL32" s="655" t="str">
        <f>IF('ԷնՀ (ՏՋ)'!AL32=0,"",-'ԷնՀ (ՏՋ)'!AL32)</f>
        <v/>
      </c>
      <c r="AM32" s="656">
        <f>IF('ԷնՀ (ՏՋ)'!AM32=0,"",-'ԷնՀ (ՏՋ)'!AM32)</f>
        <v>-0.36000000000000004</v>
      </c>
      <c r="AN32" s="206"/>
    </row>
    <row r="33" spans="1:40" ht="13.5" outlineLevel="1">
      <c r="B33" s="552">
        <v>5.5</v>
      </c>
      <c r="C33" s="582" t="s">
        <v>759</v>
      </c>
      <c r="D33" s="583" t="s">
        <v>758</v>
      </c>
      <c r="E33" s="665" t="s">
        <v>585</v>
      </c>
      <c r="F33" s="556">
        <f>IF('ԷնՀ (ՏՋ)'!F33=0,"",-'ԷնՀ (ՏՋ)'!F33)</f>
        <v>-228.59622981505535</v>
      </c>
      <c r="G33" s="652" t="str">
        <f>IF('ԷնՀ (ՏՋ)'!G33=0,"",-'ԷնՀ (ՏՋ)'!G33)</f>
        <v/>
      </c>
      <c r="H33" s="653" t="str">
        <f>IF('ԷնՀ (ՏՋ)'!H33=0,"",-'ԷնՀ (ՏՋ)'!H33)</f>
        <v/>
      </c>
      <c r="I33" s="653" t="str">
        <f>IF('ԷնՀ (ՏՋ)'!I33=0,"",-'ԷնՀ (ՏՋ)'!I33)</f>
        <v/>
      </c>
      <c r="J33" s="653" t="str">
        <f>IF('ԷնՀ (ՏՋ)'!J33=0,"",-'ԷնՀ (ՏՋ)'!J33)</f>
        <v/>
      </c>
      <c r="K33" s="653" t="str">
        <f>IF('ԷնՀ (ՏՋ)'!K33=0,"",-'ԷնՀ (ՏՋ)'!K33)</f>
        <v/>
      </c>
      <c r="L33" s="653" t="str">
        <f>IF('ԷնՀ (ՏՋ)'!L33=0,"",-'ԷնՀ (ՏՋ)'!L33)</f>
        <v/>
      </c>
      <c r="M33" s="653" t="str">
        <f>IF('ԷնՀ (ՏՋ)'!M33=0,"",-'ԷնՀ (ՏՋ)'!M33)</f>
        <v/>
      </c>
      <c r="N33" s="654" t="str">
        <f>IF('ԷնՀ (ՏՋ)'!N33=0,"",-'ԷնՀ (ՏՋ)'!N33)</f>
        <v/>
      </c>
      <c r="O33" s="653" t="str">
        <f>IF('ԷնՀ (ՏՋ)'!O33=0,"",-'ԷնՀ (ՏՋ)'!O33)</f>
        <v/>
      </c>
      <c r="P33" s="653" t="str">
        <f>IF('ԷնՀ (ՏՋ)'!P33=0,"",-'ԷնՀ (ՏՋ)'!P33)</f>
        <v/>
      </c>
      <c r="Q33" s="653" t="str">
        <f>IF('ԷնՀ (ՏՋ)'!Q33=0,"",-'ԷնՀ (ՏՋ)'!Q33)</f>
        <v/>
      </c>
      <c r="R33" s="653" t="str">
        <f>IF('ԷնՀ (ՏՋ)'!R33=0,"",-'ԷնՀ (ՏՋ)'!R33)</f>
        <v/>
      </c>
      <c r="S33" s="653" t="str">
        <f>IF('ԷնՀ (ՏՋ)'!S33=0,"",-'ԷնՀ (ՏՋ)'!S33)</f>
        <v/>
      </c>
      <c r="T33" s="653" t="str">
        <f>IF('ԷնՀ (ՏՋ)'!T33=0,"",-'ԷնՀ (ՏՋ)'!T33)</f>
        <v/>
      </c>
      <c r="U33" s="653" t="str">
        <f>IF('ԷնՀ (ՏՋ)'!U33=0,"",-'ԷնՀ (ՏՋ)'!U33)</f>
        <v/>
      </c>
      <c r="V33" s="653" t="str">
        <f>IF('ԷնՀ (ՏՋ)'!V33=0,"",-'ԷնՀ (ՏՋ)'!V33)</f>
        <v/>
      </c>
      <c r="W33" s="653" t="str">
        <f>IF('ԷնՀ (ՏՋ)'!W33=0,"",-'ԷնՀ (ՏՋ)'!W33)</f>
        <v/>
      </c>
      <c r="X33" s="653" t="str">
        <f>IF('ԷնՀ (ՏՋ)'!X33=0,"",-'ԷնՀ (ՏՋ)'!X33)</f>
        <v/>
      </c>
      <c r="Y33" s="653" t="str">
        <f>IF('ԷնՀ (ՏՋ)'!Y33=0,"",-'ԷնՀ (ՏՋ)'!Y33)</f>
        <v/>
      </c>
      <c r="Z33" s="653" t="str">
        <f>IF('ԷնՀ (ՏՋ)'!Z33=0,"",-'ԷնՀ (ՏՋ)'!Z33)</f>
        <v/>
      </c>
      <c r="AA33" s="666">
        <f>IF('ԷնՀ (ՏՋ)'!AA33=0,"",-'ԷնՀ (ՏՋ)'!AA33)</f>
        <v>-228.59622981505535</v>
      </c>
      <c r="AB33" s="667" t="str">
        <f>IF('ԷնՀ (ՏՋ)'!AB33=0,"",-'ԷնՀ (ՏՋ)'!AB33)</f>
        <v/>
      </c>
      <c r="AC33" s="653" t="str">
        <f>IF('ԷնՀ (ՏՋ)'!AC33=0,"",-'ԷնՀ (ՏՋ)'!AC33)</f>
        <v/>
      </c>
      <c r="AD33" s="653" t="str">
        <f>IF('ԷնՀ (ՏՋ)'!AD33=0,"",-'ԷնՀ (ՏՋ)'!AD33)</f>
        <v/>
      </c>
      <c r="AE33" s="653" t="str">
        <f>IF('ԷնՀ (ՏՋ)'!AE33=0,"",-'ԷնՀ (ՏՋ)'!AE33)</f>
        <v/>
      </c>
      <c r="AF33" s="653" t="str">
        <f>IF('ԷնՀ (ՏՋ)'!AF33=0,"",-'ԷնՀ (ՏՋ)'!AF33)</f>
        <v/>
      </c>
      <c r="AG33" s="653" t="str">
        <f>IF('ԷնՀ (ՏՋ)'!AG33=0,"",-'ԷնՀ (ՏՋ)'!AG33)</f>
        <v/>
      </c>
      <c r="AH33" s="653" t="str">
        <f>IF('ԷնՀ (ՏՋ)'!AH33=0,"",-'ԷնՀ (ՏՋ)'!AH33)</f>
        <v/>
      </c>
      <c r="AI33" s="653" t="str">
        <f>IF('ԷնՀ (ՏՋ)'!AI33=0,"",-'ԷնՀ (ՏՋ)'!AI33)</f>
        <v/>
      </c>
      <c r="AJ33" s="653" t="str">
        <f>IF('ԷնՀ (ՏՋ)'!AJ33=0,"",-'ԷնՀ (ՏՋ)'!AJ33)</f>
        <v/>
      </c>
      <c r="AK33" s="654" t="str">
        <f>IF('ԷնՀ (ՏՋ)'!AK33=0,"",-'ԷնՀ (ՏՋ)'!AK33)</f>
        <v/>
      </c>
      <c r="AL33" s="655" t="str">
        <f>IF('ԷնՀ (ՏՋ)'!AL33=0,"",-'ԷնՀ (ՏՋ)'!AL33)</f>
        <v/>
      </c>
      <c r="AM33" s="656" t="str">
        <f>IF('ԷնՀ (ՏՋ)'!AM33=0,"",-'ԷնՀ (ՏՋ)'!AM33)</f>
        <v/>
      </c>
      <c r="AN33" s="454"/>
    </row>
    <row r="34" spans="1:40" ht="14.25" outlineLevel="1" thickBot="1">
      <c r="B34" s="552">
        <v>5.6</v>
      </c>
      <c r="C34" s="582" t="s">
        <v>515</v>
      </c>
      <c r="D34" s="583" t="s">
        <v>516</v>
      </c>
      <c r="E34" s="665" t="s">
        <v>200</v>
      </c>
      <c r="F34" s="556" t="str">
        <f>IF('ԷնՀ (ՏՋ)'!F34=0,"",-'ԷնՀ (ՏՋ)'!F34)</f>
        <v/>
      </c>
      <c r="G34" s="652" t="str">
        <f>IF('ԷնՀ (ՏՋ)'!G34=0,"",-'ԷնՀ (ՏՋ)'!G34)</f>
        <v/>
      </c>
      <c r="H34" s="653" t="str">
        <f>IF('ԷնՀ (ՏՋ)'!H34=0,"",-'ԷնՀ (ՏՋ)'!H34)</f>
        <v/>
      </c>
      <c r="I34" s="653" t="str">
        <f>IF('ԷնՀ (ՏՋ)'!I34=0,"",-'ԷնՀ (ՏՋ)'!I34)</f>
        <v/>
      </c>
      <c r="J34" s="653" t="str">
        <f>IF('ԷնՀ (ՏՋ)'!J34=0,"",-'ԷնՀ (ՏՋ)'!J34)</f>
        <v/>
      </c>
      <c r="K34" s="653" t="str">
        <f>IF('ԷնՀ (ՏՋ)'!K34=0,"",-'ԷնՀ (ՏՋ)'!K34)</f>
        <v/>
      </c>
      <c r="L34" s="653" t="str">
        <f>IF('ԷնՀ (ՏՋ)'!L34=0,"",-'ԷնՀ (ՏՋ)'!L34)</f>
        <v/>
      </c>
      <c r="M34" s="653" t="str">
        <f>IF('ԷնՀ (ՏՋ)'!M34=0,"",-'ԷնՀ (ՏՋ)'!M34)</f>
        <v/>
      </c>
      <c r="N34" s="654" t="str">
        <f>IF('ԷնՀ (ՏՋ)'!N34=0,"",-'ԷնՀ (ՏՋ)'!N34)</f>
        <v/>
      </c>
      <c r="O34" s="653" t="str">
        <f>IF('ԷնՀ (ՏՋ)'!O34=0,"",-'ԷնՀ (ՏՋ)'!O34)</f>
        <v/>
      </c>
      <c r="P34" s="653" t="str">
        <f>IF('ԷնՀ (ՏՋ)'!P34=0,"",-'ԷնՀ (ՏՋ)'!P34)</f>
        <v/>
      </c>
      <c r="Q34" s="653" t="str">
        <f>IF('ԷնՀ (ՏՋ)'!Q34=0,"",-'ԷնՀ (ՏՋ)'!Q34)</f>
        <v/>
      </c>
      <c r="R34" s="653" t="str">
        <f>IF('ԷնՀ (ՏՋ)'!R34=0,"",-'ԷնՀ (ՏՋ)'!R34)</f>
        <v/>
      </c>
      <c r="S34" s="653" t="str">
        <f>IF('ԷնՀ (ՏՋ)'!S34=0,"",-'ԷնՀ (ՏՋ)'!S34)</f>
        <v/>
      </c>
      <c r="T34" s="653" t="str">
        <f>IF('ԷնՀ (ՏՋ)'!T34=0,"",-'ԷնՀ (ՏՋ)'!T34)</f>
        <v/>
      </c>
      <c r="U34" s="653" t="str">
        <f>IF('ԷնՀ (ՏՋ)'!U34=0,"",-'ԷնՀ (ՏՋ)'!U34)</f>
        <v/>
      </c>
      <c r="V34" s="653" t="str">
        <f>IF('ԷնՀ (ՏՋ)'!V34=0,"",-'ԷնՀ (ՏՋ)'!V34)</f>
        <v/>
      </c>
      <c r="W34" s="653" t="str">
        <f>IF('ԷնՀ (ՏՋ)'!W34=0,"",-'ԷնՀ (ՏՋ)'!W34)</f>
        <v/>
      </c>
      <c r="X34" s="653" t="str">
        <f>IF('ԷնՀ (ՏՋ)'!X34=0,"",-'ԷնՀ (ՏՋ)'!X34)</f>
        <v/>
      </c>
      <c r="Y34" s="653" t="str">
        <f>IF('ԷնՀ (ՏՋ)'!Y34=0,"",-'ԷնՀ (ՏՋ)'!Y34)</f>
        <v/>
      </c>
      <c r="Z34" s="653" t="str">
        <f>IF('ԷնՀ (ՏՋ)'!Z34=0,"",-'ԷնՀ (ՏՋ)'!Z34)</f>
        <v/>
      </c>
      <c r="AA34" s="666" t="str">
        <f>IF('ԷնՀ (ՏՋ)'!AA34=0,"",-'ԷնՀ (ՏՋ)'!AA34)</f>
        <v/>
      </c>
      <c r="AB34" s="667" t="str">
        <f>IF('ԷնՀ (ՏՋ)'!AB34=0,"",-'ԷնՀ (ՏՋ)'!AB34)</f>
        <v/>
      </c>
      <c r="AC34" s="653" t="str">
        <f>IF('ԷնՀ (ՏՋ)'!AC34=0,"",-'ԷնՀ (ՏՋ)'!AC34)</f>
        <v/>
      </c>
      <c r="AD34" s="653" t="str">
        <f>IF('ԷնՀ (ՏՋ)'!AD34=0,"",-'ԷնՀ (ՏՋ)'!AD34)</f>
        <v/>
      </c>
      <c r="AE34" s="653" t="str">
        <f>IF('ԷնՀ (ՏՋ)'!AE34=0,"",-'ԷնՀ (ՏՋ)'!AE34)</f>
        <v/>
      </c>
      <c r="AF34" s="653" t="str">
        <f>IF('ԷնՀ (ՏՋ)'!AF34=0,"",-'ԷնՀ (ՏՋ)'!AF34)</f>
        <v/>
      </c>
      <c r="AG34" s="653" t="str">
        <f>IF('ԷնՀ (ՏՋ)'!AG34=0,"",-'ԷնՀ (ՏՋ)'!AG34)</f>
        <v/>
      </c>
      <c r="AH34" s="653" t="str">
        <f>IF('ԷնՀ (ՏՋ)'!AH34=0,"",-'ԷնՀ (ՏՋ)'!AH34)</f>
        <v/>
      </c>
      <c r="AI34" s="653" t="str">
        <f>IF('ԷնՀ (ՏՋ)'!AI34=0,"",-'ԷնՀ (ՏՋ)'!AI34)</f>
        <v/>
      </c>
      <c r="AJ34" s="653" t="str">
        <f>IF('ԷնՀ (ՏՋ)'!AJ34=0,"",-'ԷնՀ (ՏՋ)'!AJ34)</f>
        <v/>
      </c>
      <c r="AK34" s="654" t="str">
        <f>IF('ԷնՀ (ՏՋ)'!AK34=0,"",-'ԷնՀ (ՏՋ)'!AK34)</f>
        <v/>
      </c>
      <c r="AL34" s="655" t="str">
        <f>IF('ԷնՀ (ՏՋ)'!AL34=0,"",-'ԷնՀ (ՏՋ)'!AL34)</f>
        <v/>
      </c>
      <c r="AM34" s="656" t="str">
        <f>IF('ԷնՀ (ՏՋ)'!AM34=0,"",-'ԷնՀ (ՏՋ)'!AM34)</f>
        <v/>
      </c>
      <c r="AN34" s="206"/>
    </row>
    <row r="35" spans="1:40" ht="21.75" customHeight="1" thickBot="1">
      <c r="B35" s="578">
        <v>6</v>
      </c>
      <c r="C35" s="579" t="s">
        <v>517</v>
      </c>
      <c r="D35" s="580" t="s">
        <v>518</v>
      </c>
      <c r="E35" s="664" t="s">
        <v>37</v>
      </c>
      <c r="F35" s="825">
        <f>IF('ԷնՀ (ՏՋ)'!F35=0,"",-'ԷնՀ (ՏՋ)'!F35)</f>
        <v>-7525.9270503783991</v>
      </c>
      <c r="G35" s="659" t="str">
        <f>IF('ԷնՀ (ՏՋ)'!G35=0,"",-'ԷնՀ (ՏՋ)'!G35)</f>
        <v/>
      </c>
      <c r="H35" s="659" t="str">
        <f>IF('ԷնՀ (ՏՋ)'!H35=0,"",-'ԷնՀ (ՏՋ)'!H35)</f>
        <v/>
      </c>
      <c r="I35" s="659" t="str">
        <f>IF('ԷնՀ (ՏՋ)'!I35=0,"",-'ԷնՀ (ՏՋ)'!I35)</f>
        <v/>
      </c>
      <c r="J35" s="659" t="str">
        <f>IF('ԷնՀ (ՏՋ)'!J35=0,"",-'ԷնՀ (ՏՋ)'!J35)</f>
        <v/>
      </c>
      <c r="K35" s="659" t="str">
        <f>IF('ԷնՀ (ՏՋ)'!K35=0,"",-'ԷնՀ (ՏՋ)'!K35)</f>
        <v/>
      </c>
      <c r="L35" s="659" t="str">
        <f>IF('ԷնՀ (ՏՋ)'!L35=0,"",-'ԷնՀ (ՏՋ)'!L35)</f>
        <v/>
      </c>
      <c r="M35" s="659" t="str">
        <f>IF('ԷնՀ (ՏՋ)'!M35=0,"",-'ԷնՀ (ՏՋ)'!M35)</f>
        <v/>
      </c>
      <c r="N35" s="659" t="str">
        <f>IF('ԷնՀ (ՏՋ)'!N35=0,"",-'ԷնՀ (ՏՋ)'!N35)</f>
        <v/>
      </c>
      <c r="O35" s="659" t="str">
        <f>IF('ԷնՀ (ՏՋ)'!O35=0,"",-'ԷնՀ (ՏՋ)'!O35)</f>
        <v/>
      </c>
      <c r="P35" s="659" t="str">
        <f>IF('ԷնՀ (ՏՋ)'!P35=0,"",-'ԷնՀ (ՏՋ)'!P35)</f>
        <v/>
      </c>
      <c r="Q35" s="659" t="str">
        <f>IF('ԷնՀ (ՏՋ)'!Q35=0,"",-'ԷնՀ (ՏՋ)'!Q35)</f>
        <v/>
      </c>
      <c r="R35" s="659" t="str">
        <f>IF('ԷնՀ (ՏՋ)'!R35=0,"",-'ԷնՀ (ՏՋ)'!R35)</f>
        <v/>
      </c>
      <c r="S35" s="659" t="str">
        <f>IF('ԷնՀ (ՏՋ)'!S35=0,"",-'ԷնՀ (ՏՋ)'!S35)</f>
        <v/>
      </c>
      <c r="T35" s="659" t="str">
        <f>IF('ԷնՀ (ՏՋ)'!T35=0,"",-'ԷնՀ (ՏՋ)'!T35)</f>
        <v/>
      </c>
      <c r="U35" s="659" t="str">
        <f>IF('ԷնՀ (ՏՋ)'!U35=0,"",-'ԷնՀ (ՏՋ)'!U35)</f>
        <v/>
      </c>
      <c r="V35" s="659" t="str">
        <f>IF('ԷնՀ (ՏՋ)'!V35=0,"",-'ԷնՀ (ՏՋ)'!V35)</f>
        <v/>
      </c>
      <c r="W35" s="659" t="str">
        <f>IF('ԷնՀ (ՏՋ)'!W35=0,"",-'ԷնՀ (ՏՋ)'!W35)</f>
        <v/>
      </c>
      <c r="X35" s="659" t="str">
        <f>IF('ԷնՀ (ՏՋ)'!X35=0,"",-'ԷնՀ (ՏՋ)'!X35)</f>
        <v/>
      </c>
      <c r="Y35" s="659" t="str">
        <f>IF('ԷնՀ (ՏՋ)'!Y35=0,"",-'ԷնՀ (ՏՋ)'!Y35)</f>
        <v/>
      </c>
      <c r="Z35" s="659" t="str">
        <f>IF('ԷնՀ (ՏՋ)'!Z35=0,"",-'ԷնՀ (ՏՋ)'!Z35)</f>
        <v/>
      </c>
      <c r="AA35" s="826">
        <f>IF('ԷնՀ (ՏՋ)'!AA35=0,"",-'ԷնՀ (ՏՋ)'!AA35)</f>
        <v>-4963.3090503783988</v>
      </c>
      <c r="AB35" s="661" t="str">
        <f>IF('ԷնՀ (ՏՋ)'!AB35=0,"",-'ԷնՀ (ՏՋ)'!AB35)</f>
        <v/>
      </c>
      <c r="AC35" s="659" t="str">
        <f>IF('ԷնՀ (ՏՋ)'!AC35=0,"",-'ԷնՀ (ՏՋ)'!AC35)</f>
        <v/>
      </c>
      <c r="AD35" s="659" t="str">
        <f>IF('ԷնՀ (ՏՋ)'!AD35=0,"",-'ԷնՀ (ՏՋ)'!AD35)</f>
        <v/>
      </c>
      <c r="AE35" s="659" t="str">
        <f>IF('ԷնՀ (ՏՋ)'!AE35=0,"",-'ԷնՀ (ՏՋ)'!AE35)</f>
        <v/>
      </c>
      <c r="AF35" s="659" t="str">
        <f>IF('ԷնՀ (ՏՋ)'!AF35=0,"",-'ԷնՀ (ՏՋ)'!AF35)</f>
        <v/>
      </c>
      <c r="AG35" s="659" t="str">
        <f>IF('ԷնՀ (ՏՋ)'!AG35=0,"",-'ԷնՀ (ՏՋ)'!AG35)</f>
        <v/>
      </c>
      <c r="AH35" s="659" t="str">
        <f>IF('ԷնՀ (ՏՋ)'!AH35=0,"",-'ԷնՀ (ՏՋ)'!AH35)</f>
        <v/>
      </c>
      <c r="AI35" s="659" t="str">
        <f>IF('ԷնՀ (ՏՋ)'!AI35=0,"",-'ԷնՀ (ՏՋ)'!AI35)</f>
        <v/>
      </c>
      <c r="AJ35" s="659" t="str">
        <f>IF('ԷնՀ (ՏՋ)'!AJ35=0,"",-'ԷնՀ (ՏՋ)'!AJ35)</f>
        <v/>
      </c>
      <c r="AK35" s="659" t="str">
        <f>IF('ԷնՀ (ՏՋ)'!AK35=0,"",-'ԷնՀ (ՏՋ)'!AK35)</f>
        <v/>
      </c>
      <c r="AL35" s="659">
        <f>IF('ԷնՀ (ՏՋ)'!AL35=0,"",-'ԷնՀ (ՏՋ)'!AL35)</f>
        <v>-21</v>
      </c>
      <c r="AM35" s="663">
        <f>IF('ԷնՀ (ՏՋ)'!AM35=0,"",-'ԷնՀ (ՏՋ)'!AM35)</f>
        <v>-2541.6179999999999</v>
      </c>
      <c r="AN35" s="206"/>
    </row>
    <row r="36" spans="1:40" ht="26.25" thickBot="1">
      <c r="B36" s="574">
        <v>7</v>
      </c>
      <c r="C36" s="575" t="s">
        <v>519</v>
      </c>
      <c r="D36" s="576" t="s">
        <v>520</v>
      </c>
      <c r="E36" s="658" t="s">
        <v>38</v>
      </c>
      <c r="F36" s="662">
        <f>IF('ԷնՀ (ՏՋ)'!F36=0,"",'ԷնՀ (ՏՋ)'!F36)</f>
        <v>88704.242734584026</v>
      </c>
      <c r="G36" s="662">
        <f>IF('ԷնՀ (ՏՋ)'!G36=0,"",'ԷնՀ (ՏՋ)'!G36)</f>
        <v>53.378193999999993</v>
      </c>
      <c r="H36" s="662">
        <f>IF('ԷնՀ (ՏՋ)'!H36=0,"",'ԷնՀ (ՏՋ)'!H36)</f>
        <v>0.46799999999999997</v>
      </c>
      <c r="I36" s="662">
        <f>IF('ԷնՀ (ՏՋ)'!I36=0,"",'ԷնՀ (ՏՋ)'!I36)</f>
        <v>28.270499999999998</v>
      </c>
      <c r="J36" s="662">
        <f>IF('ԷնՀ (ՏՋ)'!J36=0,"",'ԷնՀ (ՏՋ)'!J36)</f>
        <v>23.669549999999997</v>
      </c>
      <c r="K36" s="662">
        <f>IF('ԷնՀ (ՏՋ)'!K36=0,"",'ԷնՀ (ՏՋ)'!K36)</f>
        <v>0.97014400000000123</v>
      </c>
      <c r="L36" s="662" t="str">
        <f>IF('ԷնՀ (ՏՋ)'!L36=0,"",'ԷնՀ (ՏՋ)'!L36)</f>
        <v/>
      </c>
      <c r="M36" s="662" t="str">
        <f>IF('ԷնՀ (ՏՋ)'!M36=0,"",'ԷնՀ (ՏՋ)'!M36)</f>
        <v/>
      </c>
      <c r="N36" s="662">
        <f>IF('ԷնՀ (ՏՋ)'!N36=0,"",'ԷնՀ (ՏՋ)'!N36)</f>
        <v>12609.520964400001</v>
      </c>
      <c r="O36" s="662">
        <f>IF('ԷնՀ (ՏՋ)'!O36=0,"",'ԷնՀ (ՏՋ)'!O36)</f>
        <v>47.384599999999992</v>
      </c>
      <c r="P36" s="662">
        <f>IF('ԷնՀ (ՏՋ)'!P36=0,"",'ԷնՀ (ՏՋ)'!P36)</f>
        <v>6142.284090000001</v>
      </c>
      <c r="Q36" s="662" t="str">
        <f>IF('ԷնՀ (ՏՋ)'!Q36=0,"",'ԷնՀ (ՏՋ)'!Q36)</f>
        <v/>
      </c>
      <c r="R36" s="662">
        <f>IF('ԷնՀ (ՏՋ)'!R36=0,"",'ԷնՀ (ՏՋ)'!R36)</f>
        <v>3.6708000000000003</v>
      </c>
      <c r="S36" s="662" t="str">
        <f>IF('ԷնՀ (ՏՋ)'!S36=0,"",'ԷնՀ (ՏՋ)'!S36)</f>
        <v/>
      </c>
      <c r="T36" s="662">
        <f>IF('ԷնՀ (ՏՋ)'!T36=0,"",'ԷնՀ (ՏՋ)'!T36)</f>
        <v>317.21663999999998</v>
      </c>
      <c r="U36" s="662">
        <f>IF('ԷնՀ (ՏՋ)'!U36=0,"",'ԷնՀ (ՏՋ)'!U36)</f>
        <v>5078.4737999999998</v>
      </c>
      <c r="V36" s="662">
        <f>IF('ԷնՀ (ՏՋ)'!V36=0,"",'ԷնՀ (ՏՋ)'!V36)</f>
        <v>12.089880000000001</v>
      </c>
      <c r="W36" s="662">
        <f>IF('ԷնՀ (ՏՋ)'!W36=0,"",'ԷնՀ (ՏՋ)'!W36)</f>
        <v>260.311756</v>
      </c>
      <c r="X36" s="662">
        <f>IF('ԷնՀ (ՏՋ)'!X36=0,"",'ԷնՀ (ՏՋ)'!X36)</f>
        <v>4.6860000000000006E-2</v>
      </c>
      <c r="Y36" s="662">
        <f>IF('ԷնՀ (ՏՋ)'!Y36=0,"",'ԷնՀ (ՏՋ)'!Y36)</f>
        <v>625.42695839999988</v>
      </c>
      <c r="Z36" s="662">
        <f>IF('ԷնՀ (ՏՋ)'!Z36=0,"",'ԷնՀ (ՏՋ)'!Z36)</f>
        <v>122.61558000000001</v>
      </c>
      <c r="AA36" s="660">
        <f>IF('ԷնՀ (ՏՋ)'!AA36=0,"",'ԷնՀ (ՏՋ)'!AA36)</f>
        <v>50644.317098584033</v>
      </c>
      <c r="AB36" s="823">
        <f>IF('ԷնՀ (ՏՋ)'!AB36=0,"",'ԷնՀ (ՏՋ)'!AB36)</f>
        <v>6201.4320775999995</v>
      </c>
      <c r="AC36" s="662" t="str">
        <f>IF('ԷնՀ (ՏՋ)'!AC36=0,"",'ԷնՀ (ՏՋ)'!AC36)</f>
        <v/>
      </c>
      <c r="AD36" s="662" t="str">
        <f>IF('ԷնՀ (ՏՋ)'!AD36=0,"",'ԷնՀ (ՏՋ)'!AD36)</f>
        <v/>
      </c>
      <c r="AE36" s="662" t="str">
        <f>IF('ԷնՀ (ՏՋ)'!AE36=0,"",'ԷնՀ (ՏՋ)'!AE36)</f>
        <v/>
      </c>
      <c r="AF36" s="662">
        <f>IF('ԷնՀ (ՏՋ)'!AF36=0,"",'ԷնՀ (ՏՋ)'!AF36)</f>
        <v>92.88000000000001</v>
      </c>
      <c r="AG36" s="662">
        <f>IF('ԷնՀ (ՏՋ)'!AG36=0,"",'ԷնՀ (ՏՋ)'!AG36)</f>
        <v>3535.7777499999997</v>
      </c>
      <c r="AH36" s="662">
        <f>IF('ԷնՀ (ՏՋ)'!AH36=0,"",'ԷնՀ (ՏՋ)'!AH36)</f>
        <v>252.80278000000004</v>
      </c>
      <c r="AI36" s="662">
        <f>IF('ԷնՀ (ՏՋ)'!AI36=0,"",'ԷնՀ (ՏՋ)'!AI36)</f>
        <v>2319.9715475999997</v>
      </c>
      <c r="AJ36" s="662" t="str">
        <f>IF('ԷնՀ (ՏՋ)'!AJ36=0,"",'ԷնՀ (ՏՋ)'!AJ36)</f>
        <v/>
      </c>
      <c r="AK36" s="662" t="str">
        <f>IF('ԷնՀ (ՏՋ)'!AK36=0,"",'ԷնՀ (ՏՋ)'!AK36)</f>
        <v/>
      </c>
      <c r="AL36" s="662">
        <f>IF('ԷնՀ (ՏՋ)'!AL36=0,"",'ԷնՀ (ՏՋ)'!AL36)</f>
        <v>11</v>
      </c>
      <c r="AM36" s="824">
        <f>IF('ԷնՀ (ՏՋ)'!AM36=0,"",'ԷնՀ (ՏՋ)'!AM36)</f>
        <v>19184.594400000005</v>
      </c>
      <c r="AN36" s="206"/>
    </row>
    <row r="37" spans="1:40" ht="26.25" thickBot="1">
      <c r="A37" s="108"/>
      <c r="B37" s="613">
        <v>7.1</v>
      </c>
      <c r="C37" s="614" t="s">
        <v>521</v>
      </c>
      <c r="D37" s="615" t="s">
        <v>522</v>
      </c>
      <c r="E37" s="664" t="s">
        <v>140</v>
      </c>
      <c r="F37" s="825">
        <f>IF('ԷնՀ (ՏՋ)'!F37=0,"",'ԷնՀ (ՏՋ)'!F37)</f>
        <v>1146.4147859999998</v>
      </c>
      <c r="G37" s="659">
        <f>IF('ԷնՀ (ՏՋ)'!G37=0,"",'ԷնՀ (ՏՋ)'!G37)</f>
        <v>0.97014400000000089</v>
      </c>
      <c r="H37" s="659" t="str">
        <f>IF('ԷնՀ (ՏՋ)'!H37=0,"",'ԷնՀ (ՏՋ)'!H37)</f>
        <v/>
      </c>
      <c r="I37" s="659" t="str">
        <f>IF('ԷնՀ (ՏՋ)'!I37=0,"",'ԷնՀ (ՏՋ)'!I37)</f>
        <v/>
      </c>
      <c r="J37" s="659" t="str">
        <f>IF('ԷնՀ (ՏՋ)'!J37=0,"",'ԷնՀ (ՏՋ)'!J37)</f>
        <v/>
      </c>
      <c r="K37" s="659">
        <f>IF('ԷնՀ (ՏՋ)'!K37=0,"",'ԷնՀ (ՏՋ)'!K37)</f>
        <v>0.97014400000000089</v>
      </c>
      <c r="L37" s="659" t="str">
        <f>IF('ԷնՀ (ՏՋ)'!L37=0,"",'ԷնՀ (ՏՋ)'!L37)</f>
        <v/>
      </c>
      <c r="M37" s="659" t="str">
        <f>IF('ԷնՀ (ՏՋ)'!M37=0,"",'ԷնՀ (ՏՋ)'!M37)</f>
        <v/>
      </c>
      <c r="N37" s="659">
        <f>IF('ԷնՀ (ՏՋ)'!N37=0,"",'ԷնՀ (ՏՋ)'!N37)</f>
        <v>1020.6570943999999</v>
      </c>
      <c r="O37" s="659" t="str">
        <f>IF('ԷնՀ (ՏՋ)'!O37=0,"",'ԷնՀ (ՏՋ)'!O37)</f>
        <v/>
      </c>
      <c r="P37" s="659" t="str">
        <f>IF('ԷնՀ (ՏՋ)'!P37=0,"",'ԷնՀ (ՏՋ)'!P37)</f>
        <v/>
      </c>
      <c r="Q37" s="659" t="str">
        <f>IF('ԷնՀ (ՏՋ)'!Q37=0,"",'ԷնՀ (ՏՋ)'!Q37)</f>
        <v/>
      </c>
      <c r="R37" s="659">
        <f>IF('ԷնՀ (ՏՋ)'!R37=0,"",'ԷնՀ (ՏՋ)'!R37)</f>
        <v>0.16606000000000001</v>
      </c>
      <c r="S37" s="659" t="str">
        <f>IF('ԷնՀ (ՏՋ)'!S37=0,"",'ԷնՀ (ՏՋ)'!S37)</f>
        <v/>
      </c>
      <c r="T37" s="659" t="str">
        <f>IF('ԷնՀ (ՏՋ)'!T37=0,"",'ԷնՀ (ՏՋ)'!T37)</f>
        <v/>
      </c>
      <c r="U37" s="659" t="str">
        <f>IF('ԷնՀ (ՏՋ)'!U37=0,"",'ԷնՀ (ՏՋ)'!U37)</f>
        <v/>
      </c>
      <c r="V37" s="659">
        <f>IF('ԷնՀ (ՏՋ)'!V37=0,"",'ԷնՀ (ՏՋ)'!V37)</f>
        <v>12.089880000000001</v>
      </c>
      <c r="W37" s="659">
        <f>IF('ԷնՀ (ՏՋ)'!W37=0,"",'ԷնՀ (ՏՋ)'!W37)</f>
        <v>260.311756</v>
      </c>
      <c r="X37" s="659">
        <f>IF('ԷնՀ (ՏՋ)'!X37=0,"",'ԷնՀ (ՏՋ)'!X37)</f>
        <v>4.6860000000000006E-2</v>
      </c>
      <c r="Y37" s="659">
        <f>IF('ԷնՀ (ՏՋ)'!Y37=0,"",'ԷնՀ (ՏՋ)'!Y37)</f>
        <v>625.42695839999988</v>
      </c>
      <c r="Z37" s="659">
        <f>IF('ԷնՀ (ՏՋ)'!Z37=0,"",'ԷնՀ (ՏՋ)'!Z37)</f>
        <v>122.61558000000001</v>
      </c>
      <c r="AA37" s="826" t="str">
        <f>IF('ԷնՀ (ՏՋ)'!AA37=0,"",'ԷնՀ (ՏՋ)'!AA37)</f>
        <v/>
      </c>
      <c r="AB37" s="661">
        <f>IF('ԷնՀ (ՏՋ)'!AB37=0,"",'ԷնՀ (ՏՋ)'!AB37)</f>
        <v>124.78754759999998</v>
      </c>
      <c r="AC37" s="659" t="str">
        <f>IF('ԷնՀ (ՏՋ)'!AC37=0,"",'ԷնՀ (ՏՋ)'!AC37)</f>
        <v/>
      </c>
      <c r="AD37" s="659" t="str">
        <f>IF('ԷնՀ (ՏՋ)'!AD37=0,"",'ԷնՀ (ՏՋ)'!AD37)</f>
        <v/>
      </c>
      <c r="AE37" s="659" t="str">
        <f>IF('ԷնՀ (ՏՋ)'!AE37=0,"",'ԷնՀ (ՏՋ)'!AE37)</f>
        <v/>
      </c>
      <c r="AF37" s="659" t="str">
        <f>IF('ԷնՀ (ՏՋ)'!AF37=0,"",'ԷնՀ (ՏՋ)'!AF37)</f>
        <v/>
      </c>
      <c r="AG37" s="659" t="str">
        <f>IF('ԷնՀ (ՏՋ)'!AG37=0,"",'ԷնՀ (ՏՋ)'!AG37)</f>
        <v/>
      </c>
      <c r="AH37" s="659" t="str">
        <f>IF('ԷնՀ (ՏՋ)'!AH37=0,"",'ԷնՀ (ՏՋ)'!AH37)</f>
        <v/>
      </c>
      <c r="AI37" s="659">
        <f>IF('ԷնՀ (ՏՋ)'!AI37=0,"",'ԷնՀ (ՏՋ)'!AI37)</f>
        <v>124.78754759999998</v>
      </c>
      <c r="AJ37" s="659" t="str">
        <f>IF('ԷնՀ (ՏՋ)'!AJ37=0,"",'ԷնՀ (ՏՋ)'!AJ37)</f>
        <v/>
      </c>
      <c r="AK37" s="659" t="str">
        <f>IF('ԷնՀ (ՏՋ)'!AK37=0,"",'ԷնՀ (ՏՋ)'!AK37)</f>
        <v/>
      </c>
      <c r="AL37" s="659" t="str">
        <f>IF('ԷնՀ (ՏՋ)'!AL37=0,"",'ԷնՀ (ՏՋ)'!AL37)</f>
        <v/>
      </c>
      <c r="AM37" s="663" t="str">
        <f>IF('ԷնՀ (ՏՋ)'!AM37=0,"",'ԷնՀ (ՏՋ)'!AM37)</f>
        <v/>
      </c>
    </row>
    <row r="38" spans="1:40" ht="21" customHeight="1" outlineLevel="1">
      <c r="A38" s="105"/>
      <c r="B38" s="552" t="s">
        <v>168</v>
      </c>
      <c r="C38" s="582" t="s">
        <v>523</v>
      </c>
      <c r="D38" s="583" t="s">
        <v>524</v>
      </c>
      <c r="E38" s="665" t="s">
        <v>43</v>
      </c>
      <c r="F38" s="556">
        <f>IF('ԷնՀ (ՏՋ)'!F38=0,"",'ԷնՀ (ՏՋ)'!F38)</f>
        <v>0.16606000000000001</v>
      </c>
      <c r="G38" s="652" t="str">
        <f>IF('ԷնՀ (ՏՋ)'!G38=0,"",'ԷնՀ (ՏՋ)'!G38)</f>
        <v/>
      </c>
      <c r="H38" s="653" t="str">
        <f>IF('ԷնՀ (ՏՋ)'!H38=0,"",'ԷնՀ (ՏՋ)'!H38)</f>
        <v/>
      </c>
      <c r="I38" s="653" t="str">
        <f>IF('ԷնՀ (ՏՋ)'!I38=0,"",'ԷնՀ (ՏՋ)'!I38)</f>
        <v/>
      </c>
      <c r="J38" s="653" t="str">
        <f>IF('ԷնՀ (ՏՋ)'!J38=0,"",'ԷնՀ (ՏՋ)'!J38)</f>
        <v/>
      </c>
      <c r="K38" s="653" t="str">
        <f>IF('ԷնՀ (ՏՋ)'!K38=0,"",'ԷնՀ (ՏՋ)'!K38)</f>
        <v/>
      </c>
      <c r="L38" s="653" t="str">
        <f>IF('ԷնՀ (ՏՋ)'!L38=0,"",'ԷնՀ (ՏՋ)'!L38)</f>
        <v/>
      </c>
      <c r="M38" s="653" t="str">
        <f>IF('ԷնՀ (ՏՋ)'!M38=0,"",'ԷնՀ (ՏՋ)'!M38)</f>
        <v/>
      </c>
      <c r="N38" s="654">
        <f>IF('ԷնՀ (ՏՋ)'!N38=0,"",'ԷնՀ (ՏՋ)'!N38)</f>
        <v>0.16606000000000001</v>
      </c>
      <c r="O38" s="653" t="str">
        <f>IF('ԷնՀ (ՏՋ)'!O38=0,"",'ԷնՀ (ՏՋ)'!O38)</f>
        <v/>
      </c>
      <c r="P38" s="653" t="str">
        <f>IF('ԷնՀ (ՏՋ)'!P38=0,"",'ԷնՀ (ՏՋ)'!P38)</f>
        <v/>
      </c>
      <c r="Q38" s="653" t="str">
        <f>IF('ԷնՀ (ՏՋ)'!Q38=0,"",'ԷնՀ (ՏՋ)'!Q38)</f>
        <v/>
      </c>
      <c r="R38" s="653">
        <f>IF('ԷնՀ (ՏՋ)'!R38=0,"",'ԷնՀ (ՏՋ)'!R38)</f>
        <v>0.16606000000000001</v>
      </c>
      <c r="S38" s="653" t="str">
        <f>IF('ԷնՀ (ՏՋ)'!S38=0,"",'ԷնՀ (ՏՋ)'!S38)</f>
        <v/>
      </c>
      <c r="T38" s="653" t="str">
        <f>IF('ԷնՀ (ՏՋ)'!T38=0,"",'ԷնՀ (ՏՋ)'!T38)</f>
        <v/>
      </c>
      <c r="U38" s="653" t="str">
        <f>IF('ԷնՀ (ՏՋ)'!U38=0,"",'ԷնՀ (ՏՋ)'!U38)</f>
        <v/>
      </c>
      <c r="V38" s="653" t="str">
        <f>IF('ԷնՀ (ՏՋ)'!V38=0,"",'ԷնՀ (ՏՋ)'!V38)</f>
        <v/>
      </c>
      <c r="W38" s="653" t="str">
        <f>IF('ԷնՀ (ՏՋ)'!W38=0,"",'ԷնՀ (ՏՋ)'!W38)</f>
        <v/>
      </c>
      <c r="X38" s="653" t="str">
        <f>IF('ԷնՀ (ՏՋ)'!X38=0,"",'ԷնՀ (ՏՋ)'!X38)</f>
        <v/>
      </c>
      <c r="Y38" s="653" t="str">
        <f>IF('ԷնՀ (ՏՋ)'!Y38=0,"",'ԷնՀ (ՏՋ)'!Y38)</f>
        <v/>
      </c>
      <c r="Z38" s="653" t="str">
        <f>IF('ԷնՀ (ՏՋ)'!Z38=0,"",'ԷնՀ (ՏՋ)'!Z38)</f>
        <v/>
      </c>
      <c r="AA38" s="666" t="str">
        <f>IF('ԷնՀ (ՏՋ)'!AA38=0,"",'ԷնՀ (ՏՋ)'!AA38)</f>
        <v/>
      </c>
      <c r="AB38" s="667" t="str">
        <f>IF('ԷնՀ (ՏՋ)'!AB38=0,"",'ԷնՀ (ՏՋ)'!AB38)</f>
        <v/>
      </c>
      <c r="AC38" s="653" t="str">
        <f>IF('ԷնՀ (ՏՋ)'!AC38=0,"",'ԷնՀ (ՏՋ)'!AC38)</f>
        <v/>
      </c>
      <c r="AD38" s="653" t="str">
        <f>IF('ԷնՀ (ՏՋ)'!AD38=0,"",'ԷնՀ (ՏՋ)'!AD38)</f>
        <v/>
      </c>
      <c r="AE38" s="653" t="str">
        <f>IF('ԷնՀ (ՏՋ)'!AE38=0,"",'ԷնՀ (ՏՋ)'!AE38)</f>
        <v/>
      </c>
      <c r="AF38" s="653" t="str">
        <f>IF('ԷնՀ (ՏՋ)'!AF38=0,"",'ԷնՀ (ՏՋ)'!AF38)</f>
        <v/>
      </c>
      <c r="AG38" s="653" t="str">
        <f>IF('ԷնՀ (ՏՋ)'!AG38=0,"",'ԷնՀ (ՏՋ)'!AG38)</f>
        <v/>
      </c>
      <c r="AH38" s="653" t="str">
        <f>IF('ԷնՀ (ՏՋ)'!AH38=0,"",'ԷնՀ (ՏՋ)'!AH38)</f>
        <v/>
      </c>
      <c r="AI38" s="653" t="str">
        <f>IF('ԷնՀ (ՏՋ)'!AI38=0,"",'ԷնՀ (ՏՋ)'!AI38)</f>
        <v/>
      </c>
      <c r="AJ38" s="653" t="str">
        <f>IF('ԷնՀ (ՏՋ)'!AJ38=0,"",'ԷնՀ (ՏՋ)'!AJ38)</f>
        <v/>
      </c>
      <c r="AK38" s="654" t="str">
        <f>IF('ԷնՀ (ՏՋ)'!AK38=0,"",'ԷնՀ (ՏՋ)'!AK38)</f>
        <v/>
      </c>
      <c r="AL38" s="655" t="str">
        <f>IF('ԷնՀ (ՏՋ)'!AL38=0,"",'ԷնՀ (ՏՋ)'!AL38)</f>
        <v/>
      </c>
      <c r="AM38" s="656" t="str">
        <f>IF('ԷնՀ (ՏՋ)'!AM38=0,"",'ԷնՀ (ՏՋ)'!AM38)</f>
        <v/>
      </c>
    </row>
    <row r="39" spans="1:40" ht="14.25" outlineLevel="1" thickBot="1">
      <c r="B39" s="552" t="s">
        <v>169</v>
      </c>
      <c r="C39" s="582" t="s">
        <v>525</v>
      </c>
      <c r="D39" s="583" t="s">
        <v>526</v>
      </c>
      <c r="E39" s="665" t="s">
        <v>44</v>
      </c>
      <c r="F39" s="556">
        <f>IF('ԷնՀ (ՏՋ)'!F39=0,"",'ԷնՀ (ՏՋ)'!F39)</f>
        <v>1146.2487259999998</v>
      </c>
      <c r="G39" s="652">
        <f>IF('ԷնՀ (ՏՋ)'!G39=0,"",'ԷնՀ (ՏՋ)'!G39)</f>
        <v>0.97014400000000089</v>
      </c>
      <c r="H39" s="653" t="str">
        <f>IF('ԷնՀ (ՏՋ)'!H39=0,"",'ԷնՀ (ՏՋ)'!H39)</f>
        <v/>
      </c>
      <c r="I39" s="653" t="str">
        <f>IF('ԷնՀ (ՏՋ)'!I39=0,"",'ԷնՀ (ՏՋ)'!I39)</f>
        <v/>
      </c>
      <c r="J39" s="653" t="str">
        <f>IF('ԷնՀ (ՏՋ)'!J39=0,"",'ԷնՀ (ՏՋ)'!J39)</f>
        <v/>
      </c>
      <c r="K39" s="653">
        <f>IF('ԷնՀ (ՏՋ)'!K39=0,"",'ԷնՀ (ՏՋ)'!K39)</f>
        <v>0.97014400000000089</v>
      </c>
      <c r="L39" s="653" t="str">
        <f>IF('ԷնՀ (ՏՋ)'!L39=0,"",'ԷնՀ (ՏՋ)'!L39)</f>
        <v/>
      </c>
      <c r="M39" s="653" t="str">
        <f>IF('ԷնՀ (ՏՋ)'!M39=0,"",'ԷնՀ (ՏՋ)'!M39)</f>
        <v/>
      </c>
      <c r="N39" s="654">
        <f>IF('ԷնՀ (ՏՋ)'!N39=0,"",'ԷնՀ (ՏՋ)'!N39)</f>
        <v>1020.4910343999999</v>
      </c>
      <c r="O39" s="653" t="str">
        <f>IF('ԷնՀ (ՏՋ)'!O39=0,"",'ԷնՀ (ՏՋ)'!O39)</f>
        <v/>
      </c>
      <c r="P39" s="653" t="str">
        <f>IF('ԷնՀ (ՏՋ)'!P39=0,"",'ԷնՀ (ՏՋ)'!P39)</f>
        <v/>
      </c>
      <c r="Q39" s="653" t="str">
        <f>IF('ԷնՀ (ՏՋ)'!Q39=0,"",'ԷնՀ (ՏՋ)'!Q39)</f>
        <v/>
      </c>
      <c r="R39" s="653" t="str">
        <f>IF('ԷնՀ (ՏՋ)'!R39=0,"",'ԷնՀ (ՏՋ)'!R39)</f>
        <v/>
      </c>
      <c r="S39" s="653" t="str">
        <f>IF('ԷնՀ (ՏՋ)'!S39=0,"",'ԷնՀ (ՏՋ)'!S39)</f>
        <v/>
      </c>
      <c r="T39" s="653" t="str">
        <f>IF('ԷնՀ (ՏՋ)'!T39=0,"",'ԷնՀ (ՏՋ)'!T39)</f>
        <v/>
      </c>
      <c r="U39" s="653" t="str">
        <f>IF('ԷնՀ (ՏՋ)'!U39=0,"",'ԷնՀ (ՏՋ)'!U39)</f>
        <v/>
      </c>
      <c r="V39" s="653">
        <f>IF('ԷնՀ (ՏՋ)'!V39=0,"",'ԷնՀ (ՏՋ)'!V39)</f>
        <v>12.089880000000001</v>
      </c>
      <c r="W39" s="653">
        <f>IF('ԷնՀ (ՏՋ)'!W39=0,"",'ԷնՀ (ՏՋ)'!W39)</f>
        <v>260.311756</v>
      </c>
      <c r="X39" s="653">
        <f>IF('ԷնՀ (ՏՋ)'!X39=0,"",'ԷնՀ (ՏՋ)'!X39)</f>
        <v>4.6860000000000006E-2</v>
      </c>
      <c r="Y39" s="653">
        <f>IF('ԷնՀ (ՏՋ)'!Y39=0,"",'ԷնՀ (ՏՋ)'!Y39)</f>
        <v>625.42695839999988</v>
      </c>
      <c r="Z39" s="653">
        <f>IF('ԷնՀ (ՏՋ)'!Z39=0,"",'ԷնՀ (ՏՋ)'!Z39)</f>
        <v>122.61558000000001</v>
      </c>
      <c r="AA39" s="666" t="str">
        <f>IF('ԷնՀ (ՏՋ)'!AA39=0,"",'ԷնՀ (ՏՋ)'!AA39)</f>
        <v/>
      </c>
      <c r="AB39" s="667">
        <f>IF('ԷնՀ (ՏՋ)'!AB39=0,"",'ԷնՀ (ՏՋ)'!AB39)</f>
        <v>124.78754759999998</v>
      </c>
      <c r="AC39" s="653" t="str">
        <f>IF('ԷնՀ (ՏՋ)'!AC39=0,"",'ԷնՀ (ՏՋ)'!AC39)</f>
        <v/>
      </c>
      <c r="AD39" s="653" t="str">
        <f>IF('ԷնՀ (ՏՋ)'!AD39=0,"",'ԷնՀ (ՏՋ)'!AD39)</f>
        <v/>
      </c>
      <c r="AE39" s="653" t="str">
        <f>IF('ԷնՀ (ՏՋ)'!AE39=0,"",'ԷնՀ (ՏՋ)'!AE39)</f>
        <v/>
      </c>
      <c r="AF39" s="653" t="str">
        <f>IF('ԷնՀ (ՏՋ)'!AF39=0,"",'ԷնՀ (ՏՋ)'!AF39)</f>
        <v/>
      </c>
      <c r="AG39" s="653" t="str">
        <f>IF('ԷնՀ (ՏՋ)'!AG39=0,"",'ԷնՀ (ՏՋ)'!AG39)</f>
        <v/>
      </c>
      <c r="AH39" s="653" t="str">
        <f>IF('ԷնՀ (ՏՋ)'!AH39=0,"",'ԷնՀ (ՏՋ)'!AH39)</f>
        <v/>
      </c>
      <c r="AI39" s="653">
        <f>IF('ԷնՀ (ՏՋ)'!AI39=0,"",'ԷնՀ (ՏՋ)'!AI39)</f>
        <v>124.78754759999998</v>
      </c>
      <c r="AJ39" s="653" t="str">
        <f>IF('ԷնՀ (ՏՋ)'!AJ39=0,"",'ԷնՀ (ՏՋ)'!AJ39)</f>
        <v/>
      </c>
      <c r="AK39" s="654" t="str">
        <f>IF('ԷնՀ (ՏՋ)'!AK39=0,"",'ԷնՀ (ՏՋ)'!AK39)</f>
        <v/>
      </c>
      <c r="AL39" s="655" t="str">
        <f>IF('ԷնՀ (ՏՋ)'!AL39=0,"",'ԷնՀ (ՏՋ)'!AL39)</f>
        <v/>
      </c>
      <c r="AM39" s="656" t="str">
        <f>IF('ԷնՀ (ՏՋ)'!AM39=0,"",'ԷնՀ (ՏՋ)'!AM39)</f>
        <v/>
      </c>
    </row>
    <row r="40" spans="1:40" thickBot="1">
      <c r="A40" s="108"/>
      <c r="B40" s="619">
        <v>7.2</v>
      </c>
      <c r="C40" s="620" t="s">
        <v>527</v>
      </c>
      <c r="D40" s="621" t="s">
        <v>528</v>
      </c>
      <c r="E40" s="669" t="s">
        <v>141</v>
      </c>
      <c r="F40" s="662">
        <f>IF('ԷնՀ (ՏՋ)'!F40=0,"",'ԷնՀ (ՏՋ)'!F40)</f>
        <v>87473.441933033464</v>
      </c>
      <c r="G40" s="662">
        <f>IF('ԷնՀ (ՏՋ)'!G40=0,"",'ԷնՀ (ՏՋ)'!G40)</f>
        <v>52.408049999999996</v>
      </c>
      <c r="H40" s="662">
        <f>IF('ԷնՀ (ՏՋ)'!H40=0,"",'ԷնՀ (ՏՋ)'!H40)</f>
        <v>0.46799999999999997</v>
      </c>
      <c r="I40" s="662">
        <f>IF('ԷնՀ (ՏՋ)'!I40=0,"",'ԷնՀ (ՏՋ)'!I40)</f>
        <v>28.270499999999998</v>
      </c>
      <c r="J40" s="662">
        <f>IF('ԷնՀ (ՏՋ)'!J40=0,"",'ԷնՀ (ՏՋ)'!J40)</f>
        <v>23.669549999999997</v>
      </c>
      <c r="K40" s="662" t="str">
        <f>IF('ԷնՀ (ՏՋ)'!K40=0,"",'ԷնՀ (ՏՋ)'!K40)</f>
        <v/>
      </c>
      <c r="L40" s="662" t="str">
        <f>IF('ԷնՀ (ՏՋ)'!L40=0,"",'ԷնՀ (ՏՋ)'!L40)</f>
        <v/>
      </c>
      <c r="M40" s="662" t="str">
        <f>IF('ԷնՀ (ՏՋ)'!M40=0,"",'ԷնՀ (ՏՋ)'!M40)</f>
        <v/>
      </c>
      <c r="N40" s="662">
        <f>IF('ԷնՀ (ՏՋ)'!N40=0,"",'ԷնՀ (ՏՋ)'!N40)</f>
        <v>11588.863870000001</v>
      </c>
      <c r="O40" s="662">
        <f>IF('ԷնՀ (ՏՋ)'!O40=0,"",'ԷնՀ (ՏՋ)'!O40)</f>
        <v>47.384599999999992</v>
      </c>
      <c r="P40" s="662">
        <f>IF('ԷնՀ (ՏՋ)'!P40=0,"",'ԷնՀ (ՏՋ)'!P40)</f>
        <v>6142.284090000001</v>
      </c>
      <c r="Q40" s="662" t="str">
        <f>IF('ԷնՀ (ՏՋ)'!Q40=0,"",'ԷնՀ (ՏՋ)'!Q40)</f>
        <v/>
      </c>
      <c r="R40" s="662">
        <f>IF('ԷնՀ (ՏՋ)'!R40=0,"",'ԷնՀ (ՏՋ)'!R40)</f>
        <v>3.5047400000000004</v>
      </c>
      <c r="S40" s="662" t="str">
        <f>IF('ԷնՀ (ՏՋ)'!S40=0,"",'ԷնՀ (ՏՋ)'!S40)</f>
        <v/>
      </c>
      <c r="T40" s="662">
        <f>IF('ԷնՀ (ՏՋ)'!T40=0,"",'ԷնՀ (ՏՋ)'!T40)</f>
        <v>317.21663999999998</v>
      </c>
      <c r="U40" s="662">
        <f>IF('ԷնՀ (ՏՋ)'!U40=0,"",'ԷնՀ (ՏՋ)'!U40)</f>
        <v>5078.4737999999998</v>
      </c>
      <c r="V40" s="662" t="str">
        <f>IF('ԷնՀ (ՏՋ)'!V40=0,"",'ԷնՀ (ՏՋ)'!V40)</f>
        <v/>
      </c>
      <c r="W40" s="662" t="str">
        <f>IF('ԷնՀ (ՏՋ)'!W40=0,"",'ԷնՀ (ՏՋ)'!W40)</f>
        <v/>
      </c>
      <c r="X40" s="662" t="str">
        <f>IF('ԷնՀ (ՏՋ)'!X40=0,"",'ԷնՀ (ՏՋ)'!X40)</f>
        <v/>
      </c>
      <c r="Y40" s="662" t="str">
        <f>IF('ԷնՀ (ՏՋ)'!Y40=0,"",'ԷնՀ (ՏՋ)'!Y40)</f>
        <v/>
      </c>
      <c r="Z40" s="662" t="str">
        <f>IF('ԷնՀ (ՏՋ)'!Z40=0,"",'ԷնՀ (ՏՋ)'!Z40)</f>
        <v/>
      </c>
      <c r="AA40" s="660">
        <f>IF('ԷնՀ (ՏՋ)'!AA40=0,"",'ԷնՀ (ՏՋ)'!AA40)</f>
        <v>50559.823083033465</v>
      </c>
      <c r="AB40" s="823">
        <f>IF('ԷնՀ (ՏՋ)'!AB40=0,"",'ԷնՀ (ՏՋ)'!AB40)</f>
        <v>6076.6445299999996</v>
      </c>
      <c r="AC40" s="662" t="str">
        <f>IF('ԷնՀ (ՏՋ)'!AC40=0,"",'ԷնՀ (ՏՋ)'!AC40)</f>
        <v/>
      </c>
      <c r="AD40" s="662" t="str">
        <f>IF('ԷնՀ (ՏՋ)'!AD40=0,"",'ԷնՀ (ՏՋ)'!AD40)</f>
        <v/>
      </c>
      <c r="AE40" s="662" t="str">
        <f>IF('ԷնՀ (ՏՋ)'!AE40=0,"",'ԷնՀ (ՏՋ)'!AE40)</f>
        <v/>
      </c>
      <c r="AF40" s="662">
        <f>IF('ԷնՀ (ՏՋ)'!AF40=0,"",'ԷնՀ (ՏՋ)'!AF40)</f>
        <v>92.88000000000001</v>
      </c>
      <c r="AG40" s="662">
        <f>IF('ԷնՀ (ՏՋ)'!AG40=0,"",'ԷնՀ (ՏՋ)'!AG40)</f>
        <v>3535.7777499999997</v>
      </c>
      <c r="AH40" s="662">
        <f>IF('ԷնՀ (ՏՋ)'!AH40=0,"",'ԷնՀ (ՏՋ)'!AH40)</f>
        <v>252.80278000000001</v>
      </c>
      <c r="AI40" s="662">
        <f>IF('ԷնՀ (ՏՋ)'!AI40=0,"",'ԷնՀ (ՏՋ)'!AI40)</f>
        <v>2195.1839999999997</v>
      </c>
      <c r="AJ40" s="662" t="str">
        <f>IF('ԷնՀ (ՏՋ)'!AJ40=0,"",'ԷնՀ (ՏՋ)'!AJ40)</f>
        <v/>
      </c>
      <c r="AK40" s="662" t="str">
        <f>IF('ԷնՀ (ՏՋ)'!AK40=0,"",'ԷնՀ (ՏՋ)'!AK40)</f>
        <v/>
      </c>
      <c r="AL40" s="662">
        <f>IF('ԷնՀ (ՏՋ)'!AL40=0,"",'ԷնՀ (ՏՋ)'!AL40)</f>
        <v>11</v>
      </c>
      <c r="AM40" s="824">
        <f>IF('ԷնՀ (ՏՋ)'!AM40=0,"",'ԷնՀ (ՏՋ)'!AM40)</f>
        <v>19184.702400000002</v>
      </c>
    </row>
    <row r="41" spans="1:40" ht="18" customHeight="1" collapsed="1">
      <c r="A41" s="105"/>
      <c r="B41" s="999" t="s">
        <v>170</v>
      </c>
      <c r="C41" s="1001" t="s">
        <v>529</v>
      </c>
      <c r="D41" s="1002" t="s">
        <v>530</v>
      </c>
      <c r="E41" s="1003" t="s">
        <v>194</v>
      </c>
      <c r="F41" s="1004">
        <f>IF('ԷնՀ (ՏՋ)'!F41=0,"",'ԷնՀ (ՏՋ)'!F41)</f>
        <v>13403.124212683389</v>
      </c>
      <c r="G41" s="1005">
        <f>IF('ԷնՀ (ՏՋ)'!G41=0,"",'ԷնՀ (ՏՋ)'!G41)</f>
        <v>2.3828999999999999E-2</v>
      </c>
      <c r="H41" s="1006" t="str">
        <f>IF('ԷնՀ (ՏՋ)'!H41=0,"",'ԷնՀ (ՏՋ)'!H41)</f>
        <v/>
      </c>
      <c r="I41" s="1006">
        <f>IF('ԷնՀ (ՏՋ)'!I41=0,"",'ԷնՀ (ՏՋ)'!I41)</f>
        <v>2.3828999999999999E-2</v>
      </c>
      <c r="J41" s="1006" t="str">
        <f>IF('ԷնՀ (ՏՋ)'!J41=0,"",'ԷնՀ (ՏՋ)'!J41)</f>
        <v/>
      </c>
      <c r="K41" s="1006" t="str">
        <f>IF('ԷնՀ (ՏՋ)'!K41=0,"",'ԷնՀ (ՏՋ)'!K41)</f>
        <v/>
      </c>
      <c r="L41" s="1006" t="str">
        <f>IF('ԷնՀ (ՏՋ)'!L41=0,"",'ԷնՀ (ՏՋ)'!L41)</f>
        <v/>
      </c>
      <c r="M41" s="1006" t="str">
        <f>IF('ԷնՀ (ՏՋ)'!M41=0,"",'ԷնՀ (ՏՋ)'!M41)</f>
        <v/>
      </c>
      <c r="N41" s="1007">
        <f>IF('ԷնՀ (ՏՋ)'!N41=0,"",'ԷնՀ (ՏՋ)'!N41)</f>
        <v>876.63635663199989</v>
      </c>
      <c r="O41" s="1006">
        <f>IF('ԷնՀ (ՏՋ)'!O41=0,"",'ԷնՀ (ՏՋ)'!O41)</f>
        <v>6.0701599999999987</v>
      </c>
      <c r="P41" s="1006" t="str">
        <f>IF('ԷնՀ (ՏՋ)'!P41=0,"",'ԷնՀ (ՏՋ)'!P41)</f>
        <v/>
      </c>
      <c r="Q41" s="1006" t="str">
        <f>IF('ԷնՀ (ՏՋ)'!Q41=0,"",'ԷնՀ (ՏՋ)'!Q41)</f>
        <v/>
      </c>
      <c r="R41" s="1006">
        <f>IF('ԷնՀ (ՏՋ)'!R41=0,"",'ԷնՀ (ՏՋ)'!R41)</f>
        <v>3.5047400000000004</v>
      </c>
      <c r="S41" s="1006" t="str">
        <f>IF('ԷնՀ (ՏՋ)'!S41=0,"",'ԷնՀ (ՏՋ)'!S41)</f>
        <v/>
      </c>
      <c r="T41" s="1006" t="str">
        <f>IF('ԷնՀ (ՏՋ)'!T41=0,"",'ԷնՀ (ՏՋ)'!T41)</f>
        <v/>
      </c>
      <c r="U41" s="1006">
        <f>IF('ԷնՀ (ՏՋ)'!U41=0,"",'ԷնՀ (ՏՋ)'!U41)</f>
        <v>867.06145663199993</v>
      </c>
      <c r="V41" s="1006" t="str">
        <f>IF('ԷնՀ (ՏՋ)'!V41=0,"",'ԷնՀ (ՏՋ)'!V41)</f>
        <v/>
      </c>
      <c r="W41" s="1006" t="str">
        <f>IF('ԷնՀ (ՏՋ)'!W41=0,"",'ԷնՀ (ՏՋ)'!W41)</f>
        <v/>
      </c>
      <c r="X41" s="1006" t="str">
        <f>IF('ԷնՀ (ՏՋ)'!X41=0,"",'ԷնՀ (ՏՋ)'!X41)</f>
        <v/>
      </c>
      <c r="Y41" s="1006" t="str">
        <f>IF('ԷնՀ (ՏՋ)'!Y41=0,"",'ԷնՀ (ՏՋ)'!Y41)</f>
        <v/>
      </c>
      <c r="Z41" s="1006" t="str">
        <f>IF('ԷնՀ (ՏՋ)'!Z41=0,"",'ԷնՀ (ՏՋ)'!Z41)</f>
        <v/>
      </c>
      <c r="AA41" s="1008">
        <f>IF('ԷնՀ (ՏՋ)'!AA41=0,"",'ԷնՀ (ՏՋ)'!AA41)</f>
        <v>6623.9394347113912</v>
      </c>
      <c r="AB41" s="728">
        <f>IF('ԷնՀ (ՏՋ)'!AB41=0,"",'ԷնՀ (ՏՋ)'!AB41)</f>
        <v>32.598592339999996</v>
      </c>
      <c r="AC41" s="1006" t="str">
        <f>IF('ԷնՀ (ՏՋ)'!AC41=0,"",'ԷնՀ (ՏՋ)'!AC41)</f>
        <v/>
      </c>
      <c r="AD41" s="1006" t="str">
        <f>IF('ԷնՀ (ՏՋ)'!AD41=0,"",'ԷնՀ (ՏՋ)'!AD41)</f>
        <v/>
      </c>
      <c r="AE41" s="1006" t="str">
        <f>IF('ԷնՀ (ՏՋ)'!AE41=0,"",'ԷնՀ (ՏՋ)'!AE41)</f>
        <v/>
      </c>
      <c r="AF41" s="1006" t="str">
        <f>IF('ԷնՀ (ՏՋ)'!AF41=0,"",'ԷնՀ (ՏՋ)'!AF41)</f>
        <v/>
      </c>
      <c r="AG41" s="1006">
        <f>IF('ԷնՀ (ՏՋ)'!AG41=0,"",'ԷնՀ (ՏՋ)'!AG41)</f>
        <v>32.282958499999999</v>
      </c>
      <c r="AH41" s="1006">
        <f>IF('ԷնՀ (ՏՋ)'!AH41=0,"",'ԷնՀ (ՏՋ)'!AH41)</f>
        <v>0.31563384</v>
      </c>
      <c r="AI41" s="1006" t="str">
        <f>IF('ԷնՀ (ՏՋ)'!AI41=0,"",'ԷնՀ (ՏՋ)'!AI41)</f>
        <v/>
      </c>
      <c r="AJ41" s="1006" t="str">
        <f>IF('ԷնՀ (ՏՋ)'!AJ41=0,"",'ԷնՀ (ՏՋ)'!AJ41)</f>
        <v/>
      </c>
      <c r="AK41" s="1007" t="str">
        <f>IF('ԷնՀ (ՏՋ)'!AK41=0,"",'ԷնՀ (ՏՋ)'!AK41)</f>
        <v/>
      </c>
      <c r="AL41" s="1009" t="str">
        <f>IF('ԷնՀ (ՏՋ)'!AL41=0,"",'ԷնՀ (ՏՋ)'!AL41)</f>
        <v/>
      </c>
      <c r="AM41" s="729">
        <f>IF('ԷնՀ (ՏՋ)'!AM41=0,"",'ԷնՀ (ՏՋ)'!AM41)</f>
        <v>5869.9259999999995</v>
      </c>
    </row>
    <row r="42" spans="1:40" s="107" customFormat="1" ht="16.5" hidden="1" customHeight="1" outlineLevel="1">
      <c r="B42" s="623" t="s">
        <v>171</v>
      </c>
      <c r="C42" s="624" t="s">
        <v>531</v>
      </c>
      <c r="D42" s="625" t="s">
        <v>532</v>
      </c>
      <c r="E42" s="670" t="s">
        <v>333</v>
      </c>
      <c r="F42" s="556">
        <f>IF('ԷնՀ (ՏՋ)'!F42=0,"",'ԷնՀ (ՏՋ)'!F42)</f>
        <v>781.20511132775084</v>
      </c>
      <c r="G42" s="652" t="str">
        <f>IF('ԷնՀ (ՏՋ)'!G42=0,"",'ԷնՀ (ՏՋ)'!G42)</f>
        <v/>
      </c>
      <c r="H42" s="653" t="str">
        <f>IF('ԷնՀ (ՏՋ)'!H42=0,"",'ԷնՀ (ՏՋ)'!H42)</f>
        <v/>
      </c>
      <c r="I42" s="653" t="str">
        <f>IF('ԷնՀ (ՏՋ)'!I42=0,"",'ԷնՀ (ՏՋ)'!I42)</f>
        <v/>
      </c>
      <c r="J42" s="653" t="str">
        <f>IF('ԷնՀ (ՏՋ)'!J42=0,"",'ԷնՀ (ՏՋ)'!J42)</f>
        <v/>
      </c>
      <c r="K42" s="653" t="str">
        <f>IF('ԷնՀ (ՏՋ)'!K42=0,"",'ԷնՀ (ՏՋ)'!K42)</f>
        <v/>
      </c>
      <c r="L42" s="653" t="str">
        <f>IF('ԷնՀ (ՏՋ)'!L42=0,"",'ԷնՀ (ՏՋ)'!L42)</f>
        <v/>
      </c>
      <c r="M42" s="653" t="str">
        <f>IF('ԷնՀ (ՏՋ)'!M42=0,"",'ԷնՀ (ՏՋ)'!M42)</f>
        <v/>
      </c>
      <c r="N42" s="654">
        <f>IF('ԷնՀ (ՏՋ)'!N42=0,"",'ԷնՀ (ՏՋ)'!N42)</f>
        <v>0.34683999999999998</v>
      </c>
      <c r="O42" s="653">
        <f>IF('ԷնՀ (ՏՋ)'!O42=0,"",'ԷնՀ (ՏՋ)'!O42)</f>
        <v>0.34683999999999998</v>
      </c>
      <c r="P42" s="653" t="str">
        <f>IF('ԷնՀ (ՏՋ)'!P42=0,"",'ԷնՀ (ՏՋ)'!P42)</f>
        <v/>
      </c>
      <c r="Q42" s="653" t="str">
        <f>IF('ԷնՀ (ՏՋ)'!Q42=0,"",'ԷնՀ (ՏՋ)'!Q42)</f>
        <v/>
      </c>
      <c r="R42" s="653" t="str">
        <f>IF('ԷնՀ (ՏՋ)'!R42=0,"",'ԷնՀ (ՏՋ)'!R42)</f>
        <v/>
      </c>
      <c r="S42" s="653" t="str">
        <f>IF('ԷնՀ (ՏՋ)'!S42=0,"",'ԷնՀ (ՏՋ)'!S42)</f>
        <v/>
      </c>
      <c r="T42" s="653" t="str">
        <f>IF('ԷնՀ (ՏՋ)'!T42=0,"",'ԷնՀ (ՏՋ)'!T42)</f>
        <v/>
      </c>
      <c r="U42" s="653" t="str">
        <f>IF('ԷնՀ (ՏՋ)'!U42=0,"",'ԷնՀ (ՏՋ)'!U42)</f>
        <v/>
      </c>
      <c r="V42" s="653" t="str">
        <f>IF('ԷնՀ (ՏՋ)'!V42=0,"",'ԷնՀ (ՏՋ)'!V42)</f>
        <v/>
      </c>
      <c r="W42" s="653" t="str">
        <f>IF('ԷնՀ (ՏՋ)'!W42=0,"",'ԷնՀ (ՏՋ)'!W42)</f>
        <v/>
      </c>
      <c r="X42" s="653" t="str">
        <f>IF('ԷնՀ (ՏՋ)'!X42=0,"",'ԷնՀ (ՏՋ)'!X42)</f>
        <v/>
      </c>
      <c r="Y42" s="653" t="str">
        <f>IF('ԷնՀ (ՏՋ)'!Y42=0,"",'ԷնՀ (ՏՋ)'!Y42)</f>
        <v/>
      </c>
      <c r="Z42" s="653" t="str">
        <f>IF('ԷնՀ (ՏՋ)'!Z42=0,"",'ԷնՀ (ՏՋ)'!Z42)</f>
        <v/>
      </c>
      <c r="AA42" s="666">
        <f>IF('ԷնՀ (ՏՋ)'!AA42=0,"",'ԷնՀ (ՏՋ)'!AA42)</f>
        <v>520.97427132775078</v>
      </c>
      <c r="AB42" s="667" t="str">
        <f>IF('ԷնՀ (ՏՋ)'!AB42=0,"",'ԷնՀ (ՏՋ)'!AB42)</f>
        <v/>
      </c>
      <c r="AC42" s="653" t="str">
        <f>IF('ԷնՀ (ՏՋ)'!AC42=0,"",'ԷնՀ (ՏՋ)'!AC42)</f>
        <v/>
      </c>
      <c r="AD42" s="653" t="str">
        <f>IF('ԷնՀ (ՏՋ)'!AD42=0,"",'ԷնՀ (ՏՋ)'!AD42)</f>
        <v/>
      </c>
      <c r="AE42" s="653" t="str">
        <f>IF('ԷնՀ (ՏՋ)'!AE42=0,"",'ԷնՀ (ՏՋ)'!AE42)</f>
        <v/>
      </c>
      <c r="AF42" s="653" t="str">
        <f>IF('ԷնՀ (ՏՋ)'!AF42=0,"",'ԷնՀ (ՏՋ)'!AF42)</f>
        <v/>
      </c>
      <c r="AG42" s="653" t="str">
        <f>IF('ԷնՀ (ՏՋ)'!AG42=0,"",'ԷնՀ (ՏՋ)'!AG42)</f>
        <v/>
      </c>
      <c r="AH42" s="653" t="str">
        <f>IF('ԷնՀ (ՏՋ)'!AH42=0,"",'ԷնՀ (ՏՋ)'!AH42)</f>
        <v/>
      </c>
      <c r="AI42" s="653" t="str">
        <f>IF('ԷնՀ (ՏՋ)'!AI42=0,"",'ԷնՀ (ՏՋ)'!AI42)</f>
        <v/>
      </c>
      <c r="AJ42" s="653" t="str">
        <f>IF('ԷնՀ (ՏՋ)'!AJ42=0,"",'ԷնՀ (ՏՋ)'!AJ42)</f>
        <v/>
      </c>
      <c r="AK42" s="654" t="str">
        <f>IF('ԷնՀ (ՏՋ)'!AK42=0,"",'ԷնՀ (ՏՋ)'!AK42)</f>
        <v/>
      </c>
      <c r="AL42" s="655" t="str">
        <f>IF('ԷնՀ (ՏՋ)'!AL42=0,"",'ԷնՀ (ՏՋ)'!AL42)</f>
        <v/>
      </c>
      <c r="AM42" s="656">
        <f>IF('ԷնՀ (ՏՋ)'!AM42=0,"",'ԷնՀ (ՏՋ)'!AM42)</f>
        <v>259.88400000000001</v>
      </c>
    </row>
    <row r="43" spans="1:40" s="107" customFormat="1" ht="36.75" hidden="1" customHeight="1" outlineLevel="1">
      <c r="B43" s="623" t="s">
        <v>172</v>
      </c>
      <c r="C43" s="624" t="s">
        <v>533</v>
      </c>
      <c r="D43" s="625" t="s">
        <v>534</v>
      </c>
      <c r="E43" s="670" t="s">
        <v>345</v>
      </c>
      <c r="F43" s="556">
        <f>IF('ԷնՀ (ՏՋ)'!F43=0,"",'ԷնՀ (ՏՋ)'!F43)</f>
        <v>119.46188970489456</v>
      </c>
      <c r="G43" s="652" t="str">
        <f>IF('ԷնՀ (ՏՋ)'!G43=0,"",'ԷնՀ (ՏՋ)'!G43)</f>
        <v/>
      </c>
      <c r="H43" s="653" t="str">
        <f>IF('ԷնՀ (ՏՋ)'!H43=0,"",'ԷնՀ (ՏՋ)'!H43)</f>
        <v/>
      </c>
      <c r="I43" s="653" t="str">
        <f>IF('ԷնՀ (ՏՋ)'!I43=0,"",'ԷնՀ (ՏՋ)'!I43)</f>
        <v/>
      </c>
      <c r="J43" s="653" t="str">
        <f>IF('ԷնՀ (ՏՋ)'!J43=0,"",'ԷնՀ (ՏՋ)'!J43)</f>
        <v/>
      </c>
      <c r="K43" s="653" t="str">
        <f>IF('ԷնՀ (ՏՋ)'!K43=0,"",'ԷնՀ (ՏՋ)'!K43)</f>
        <v/>
      </c>
      <c r="L43" s="653" t="str">
        <f>IF('ԷնՀ (ՏՋ)'!L43=0,"",'ԷնՀ (ՏՋ)'!L43)</f>
        <v/>
      </c>
      <c r="M43" s="653" t="str">
        <f>IF('ԷնՀ (ՏՋ)'!M43=0,"",'ԷնՀ (ՏՋ)'!M43)</f>
        <v/>
      </c>
      <c r="N43" s="654">
        <f>IF('ԷնՀ (ՏՋ)'!N43=0,"",'ԷնՀ (ՏՋ)'!N43)</f>
        <v>4.5999999999999999E-3</v>
      </c>
      <c r="O43" s="653">
        <f>IF('ԷնՀ (ՏՋ)'!O43=0,"",'ԷնՀ (ՏՋ)'!O43)</f>
        <v>4.5999999999999999E-3</v>
      </c>
      <c r="P43" s="653" t="str">
        <f>IF('ԷնՀ (ՏՋ)'!P43=0,"",'ԷնՀ (ՏՋ)'!P43)</f>
        <v/>
      </c>
      <c r="Q43" s="653" t="str">
        <f>IF('ԷնՀ (ՏՋ)'!Q43=0,"",'ԷնՀ (ՏՋ)'!Q43)</f>
        <v/>
      </c>
      <c r="R43" s="653" t="str">
        <f>IF('ԷնՀ (ՏՋ)'!R43=0,"",'ԷնՀ (ՏՋ)'!R43)</f>
        <v/>
      </c>
      <c r="S43" s="653" t="str">
        <f>IF('ԷնՀ (ՏՋ)'!S43=0,"",'ԷնՀ (ՏՋ)'!S43)</f>
        <v/>
      </c>
      <c r="T43" s="653" t="str">
        <f>IF('ԷնՀ (ՏՋ)'!T43=0,"",'ԷնՀ (ՏՋ)'!T43)</f>
        <v/>
      </c>
      <c r="U43" s="653" t="str">
        <f>IF('ԷնՀ (ՏՋ)'!U43=0,"",'ԷնՀ (ՏՋ)'!U43)</f>
        <v/>
      </c>
      <c r="V43" s="653" t="str">
        <f>IF('ԷնՀ (ՏՋ)'!V43=0,"",'ԷնՀ (ՏՋ)'!V43)</f>
        <v/>
      </c>
      <c r="W43" s="653" t="str">
        <f>IF('ԷնՀ (ՏՋ)'!W43=0,"",'ԷնՀ (ՏՋ)'!W43)</f>
        <v/>
      </c>
      <c r="X43" s="653" t="str">
        <f>IF('ԷնՀ (ՏՋ)'!X43=0,"",'ԷնՀ (ՏՋ)'!X43)</f>
        <v/>
      </c>
      <c r="Y43" s="653" t="str">
        <f>IF('ԷնՀ (ՏՋ)'!Y43=0,"",'ԷնՀ (ՏՋ)'!Y43)</f>
        <v/>
      </c>
      <c r="Z43" s="653" t="str">
        <f>IF('ԷնՀ (ՏՋ)'!Z43=0,"",'ԷնՀ (ՏՋ)'!Z43)</f>
        <v/>
      </c>
      <c r="AA43" s="666">
        <f>IF('ԷնՀ (ՏՋ)'!AA43=0,"",'ԷնՀ (ՏՋ)'!AA43)</f>
        <v>65.11528970489455</v>
      </c>
      <c r="AB43" s="667" t="str">
        <f>IF('ԷնՀ (ՏՋ)'!AB43=0,"",'ԷնՀ (ՏՋ)'!AB43)</f>
        <v/>
      </c>
      <c r="AC43" s="653" t="str">
        <f>IF('ԷնՀ (ՏՋ)'!AC43=0,"",'ԷնՀ (ՏՋ)'!AC43)</f>
        <v/>
      </c>
      <c r="AD43" s="653" t="str">
        <f>IF('ԷնՀ (ՏՋ)'!AD43=0,"",'ԷնՀ (ՏՋ)'!AD43)</f>
        <v/>
      </c>
      <c r="AE43" s="653" t="str">
        <f>IF('ԷնՀ (ՏՋ)'!AE43=0,"",'ԷնՀ (ՏՋ)'!AE43)</f>
        <v/>
      </c>
      <c r="AF43" s="653" t="str">
        <f>IF('ԷնՀ (ՏՋ)'!AF43=0,"",'ԷնՀ (ՏՋ)'!AF43)</f>
        <v/>
      </c>
      <c r="AG43" s="653" t="str">
        <f>IF('ԷնՀ (ՏՋ)'!AG43=0,"",'ԷնՀ (ՏՋ)'!AG43)</f>
        <v/>
      </c>
      <c r="AH43" s="653" t="str">
        <f>IF('ԷնՀ (ՏՋ)'!AH43=0,"",'ԷնՀ (ՏՋ)'!AH43)</f>
        <v/>
      </c>
      <c r="AI43" s="653" t="str">
        <f>IF('ԷնՀ (ՏՋ)'!AI43=0,"",'ԷնՀ (ՏՋ)'!AI43)</f>
        <v/>
      </c>
      <c r="AJ43" s="653" t="str">
        <f>IF('ԷնՀ (ՏՋ)'!AJ43=0,"",'ԷնՀ (ՏՋ)'!AJ43)</f>
        <v/>
      </c>
      <c r="AK43" s="654" t="str">
        <f>IF('ԷնՀ (ՏՋ)'!AK43=0,"",'ԷնՀ (ՏՋ)'!AK43)</f>
        <v/>
      </c>
      <c r="AL43" s="655" t="str">
        <f>IF('ԷնՀ (ՏՋ)'!AL43=0,"",'ԷնՀ (ՏՋ)'!AL43)</f>
        <v/>
      </c>
      <c r="AM43" s="656">
        <f>IF('ԷնՀ (ՏՋ)'!AM43=0,"",'ԷնՀ (ՏՋ)'!AM43)</f>
        <v>54.342000000000006</v>
      </c>
    </row>
    <row r="44" spans="1:40" s="107" customFormat="1" ht="26.25" hidden="1" customHeight="1" outlineLevel="1">
      <c r="B44" s="623" t="s">
        <v>173</v>
      </c>
      <c r="C44" s="624" t="s">
        <v>535</v>
      </c>
      <c r="D44" s="625" t="s">
        <v>536</v>
      </c>
      <c r="E44" s="670" t="s">
        <v>334</v>
      </c>
      <c r="F44" s="556">
        <f>IF('ԷնՀ (ՏՋ)'!F44=0,"",'ԷնՀ (ՏՋ)'!F44)</f>
        <v>1517.5092266265733</v>
      </c>
      <c r="G44" s="652" t="str">
        <f>IF('ԷնՀ (ՏՋ)'!G44=0,"",'ԷնՀ (ՏՋ)'!G44)</f>
        <v/>
      </c>
      <c r="H44" s="653" t="str">
        <f>IF('ԷնՀ (ՏՋ)'!H44=0,"",'ԷնՀ (ՏՋ)'!H44)</f>
        <v/>
      </c>
      <c r="I44" s="653" t="str">
        <f>IF('ԷնՀ (ՏՋ)'!I44=0,"",'ԷնՀ (ՏՋ)'!I44)</f>
        <v/>
      </c>
      <c r="J44" s="653" t="str">
        <f>IF('ԷնՀ (ՏՋ)'!J44=0,"",'ԷնՀ (ՏՋ)'!J44)</f>
        <v/>
      </c>
      <c r="K44" s="653" t="str">
        <f>IF('ԷնՀ (ՏՋ)'!K44=0,"",'ԷնՀ (ՏՋ)'!K44)</f>
        <v/>
      </c>
      <c r="L44" s="653" t="str">
        <f>IF('ԷնՀ (ՏՋ)'!L44=0,"",'ԷնՀ (ՏՋ)'!L44)</f>
        <v/>
      </c>
      <c r="M44" s="653" t="str">
        <f>IF('ԷնՀ (ՏՋ)'!M44=0,"",'ԷնՀ (ՏՋ)'!M44)</f>
        <v/>
      </c>
      <c r="N44" s="654">
        <f>IF('ԷնՀ (ՏՋ)'!N44=0,"",'ԷնՀ (ՏՋ)'!N44)</f>
        <v>163.96704114199997</v>
      </c>
      <c r="O44" s="653">
        <f>IF('ԷնՀ (ՏՋ)'!O44=0,"",'ԷնՀ (ՏՋ)'!O44)</f>
        <v>2.3E-2</v>
      </c>
      <c r="P44" s="653" t="str">
        <f>IF('ԷնՀ (ՏՋ)'!P44=0,"",'ԷնՀ (ՏՋ)'!P44)</f>
        <v/>
      </c>
      <c r="Q44" s="653" t="str">
        <f>IF('ԷնՀ (ՏՋ)'!Q44=0,"",'ԷնՀ (ՏՋ)'!Q44)</f>
        <v/>
      </c>
      <c r="R44" s="653" t="str">
        <f>IF('ԷնՀ (ՏՋ)'!R44=0,"",'ԷնՀ (ՏՋ)'!R44)</f>
        <v/>
      </c>
      <c r="S44" s="653" t="str">
        <f>IF('ԷնՀ (ՏՋ)'!S44=0,"",'ԷնՀ (ՏՋ)'!S44)</f>
        <v/>
      </c>
      <c r="T44" s="653" t="str">
        <f>IF('ԷնՀ (ՏՋ)'!T44=0,"",'ԷնՀ (ՏՋ)'!T44)</f>
        <v/>
      </c>
      <c r="U44" s="653">
        <f>IF('ԷնՀ (ՏՋ)'!U44=0,"",'ԷնՀ (ՏՋ)'!U44)</f>
        <v>163.94404114199997</v>
      </c>
      <c r="V44" s="653" t="str">
        <f>IF('ԷնՀ (ՏՋ)'!V44=0,"",'ԷնՀ (ՏՋ)'!V44)</f>
        <v/>
      </c>
      <c r="W44" s="653" t="str">
        <f>IF('ԷնՀ (ՏՋ)'!W44=0,"",'ԷնՀ (ՏՋ)'!W44)</f>
        <v/>
      </c>
      <c r="X44" s="653" t="str">
        <f>IF('ԷնՀ (ՏՋ)'!X44=0,"",'ԷնՀ (ՏՋ)'!X44)</f>
        <v/>
      </c>
      <c r="Y44" s="653" t="str">
        <f>IF('ԷնՀ (ՏՋ)'!Y44=0,"",'ԷնՀ (ՏՋ)'!Y44)</f>
        <v/>
      </c>
      <c r="Z44" s="653" t="str">
        <f>IF('ԷնՀ (ՏՋ)'!Z44=0,"",'ԷնՀ (ՏՋ)'!Z44)</f>
        <v/>
      </c>
      <c r="AA44" s="666">
        <f>IF('ԷնՀ (ՏՋ)'!AA44=0,"",'ԷնՀ (ՏՋ)'!AA44)</f>
        <v>511.60528948457318</v>
      </c>
      <c r="AB44" s="667">
        <f>IF('ԷնՀ (ՏՋ)'!AB44=0,"",'ԷնՀ (ՏՋ)'!AB44)</f>
        <v>0.22089600000000001</v>
      </c>
      <c r="AC44" s="653" t="str">
        <f>IF('ԷնՀ (ՏՋ)'!AC44=0,"",'ԷնՀ (ՏՋ)'!AC44)</f>
        <v/>
      </c>
      <c r="AD44" s="653" t="str">
        <f>IF('ԷնՀ (ՏՋ)'!AD44=0,"",'ԷնՀ (ՏՋ)'!AD44)</f>
        <v/>
      </c>
      <c r="AE44" s="653" t="str">
        <f>IF('ԷնՀ (ՏՋ)'!AE44=0,"",'ԷնՀ (ՏՋ)'!AE44)</f>
        <v/>
      </c>
      <c r="AF44" s="653" t="str">
        <f>IF('ԷնՀ (ՏՋ)'!AF44=0,"",'ԷնՀ (ՏՋ)'!AF44)</f>
        <v/>
      </c>
      <c r="AG44" s="653" t="str">
        <f>IF('ԷնՀ (ՏՋ)'!AG44=0,"",'ԷնՀ (ՏՋ)'!AG44)</f>
        <v/>
      </c>
      <c r="AH44" s="653">
        <f>IF('ԷնՀ (ՏՋ)'!AH44=0,"",'ԷնՀ (ՏՋ)'!AH44)</f>
        <v>0.22089600000000001</v>
      </c>
      <c r="AI44" s="653" t="str">
        <f>IF('ԷնՀ (ՏՋ)'!AI44=0,"",'ԷնՀ (ՏՋ)'!AI44)</f>
        <v/>
      </c>
      <c r="AJ44" s="653" t="str">
        <f>IF('ԷնՀ (ՏՋ)'!AJ44=0,"",'ԷնՀ (ՏՋ)'!AJ44)</f>
        <v/>
      </c>
      <c r="AK44" s="654" t="str">
        <f>IF('ԷնՀ (ՏՋ)'!AK44=0,"",'ԷնՀ (ՏՋ)'!AK44)</f>
        <v/>
      </c>
      <c r="AL44" s="655" t="str">
        <f>IF('ԷնՀ (ՏՋ)'!AL44=0,"",'ԷնՀ (ՏՋ)'!AL44)</f>
        <v/>
      </c>
      <c r="AM44" s="656">
        <f>IF('ԷնՀ (ՏՋ)'!AM44=0,"",'ԷնՀ (ՏՋ)'!AM44)</f>
        <v>841.71600000000001</v>
      </c>
    </row>
    <row r="45" spans="1:40" s="107" customFormat="1" ht="35.25" hidden="1" customHeight="1" outlineLevel="1">
      <c r="B45" s="623" t="s">
        <v>174</v>
      </c>
      <c r="C45" s="624" t="s">
        <v>537</v>
      </c>
      <c r="D45" s="625" t="s">
        <v>538</v>
      </c>
      <c r="E45" s="670" t="s">
        <v>335</v>
      </c>
      <c r="F45" s="556">
        <f>IF('ԷնՀ (ՏՋ)'!F45=0,"",'ԷնՀ (ՏՋ)'!F45)</f>
        <v>2676.2813160196147</v>
      </c>
      <c r="G45" s="652" t="str">
        <f>IF('ԷնՀ (ՏՋ)'!G45=0,"",'ԷնՀ (ՏՋ)'!G45)</f>
        <v/>
      </c>
      <c r="H45" s="653" t="str">
        <f>IF('ԷնՀ (ՏՋ)'!H45=0,"",'ԷնՀ (ՏՋ)'!H45)</f>
        <v/>
      </c>
      <c r="I45" s="653" t="str">
        <f>IF('ԷնՀ (ՏՋ)'!I45=0,"",'ԷնՀ (ՏՋ)'!I45)</f>
        <v/>
      </c>
      <c r="J45" s="653" t="str">
        <f>IF('ԷնՀ (ՏՋ)'!J45=0,"",'ԷնՀ (ՏՋ)'!J45)</f>
        <v/>
      </c>
      <c r="K45" s="653" t="str">
        <f>IF('ԷնՀ (ՏՋ)'!K45=0,"",'ԷնՀ (ՏՋ)'!K45)</f>
        <v/>
      </c>
      <c r="L45" s="653" t="str">
        <f>IF('ԷնՀ (ՏՋ)'!L45=0,"",'ԷնՀ (ՏՋ)'!L45)</f>
        <v/>
      </c>
      <c r="M45" s="653" t="str">
        <f>IF('ԷնՀ (ՏՋ)'!M45=0,"",'ԷնՀ (ՏՋ)'!M45)</f>
        <v/>
      </c>
      <c r="N45" s="654">
        <f>IF('ԷնՀ (ՏՋ)'!N45=0,"",'ԷնՀ (ՏՋ)'!N45)</f>
        <v>18.48960971</v>
      </c>
      <c r="O45" s="653">
        <f>IF('ԷնՀ (ՏՋ)'!O45=0,"",'ԷնՀ (ՏՋ)'!O45)</f>
        <v>1.4581999999999999</v>
      </c>
      <c r="P45" s="653" t="str">
        <f>IF('ԷնՀ (ՏՋ)'!P45=0,"",'ԷնՀ (ՏՋ)'!P45)</f>
        <v/>
      </c>
      <c r="Q45" s="653" t="str">
        <f>IF('ԷնՀ (ՏՋ)'!Q45=0,"",'ԷնՀ (ՏՋ)'!Q45)</f>
        <v/>
      </c>
      <c r="R45" s="653" t="str">
        <f>IF('ԷնՀ (ՏՋ)'!R45=0,"",'ԷնՀ (ՏՋ)'!R45)</f>
        <v/>
      </c>
      <c r="S45" s="653" t="str">
        <f>IF('ԷնՀ (ՏՋ)'!S45=0,"",'ԷնՀ (ՏՋ)'!S45)</f>
        <v/>
      </c>
      <c r="T45" s="653" t="str">
        <f>IF('ԷնՀ (ՏՋ)'!T45=0,"",'ԷնՀ (ՏՋ)'!T45)</f>
        <v/>
      </c>
      <c r="U45" s="653">
        <f>IF('ԷնՀ (ՏՋ)'!U45=0,"",'ԷնՀ (ՏՋ)'!U45)</f>
        <v>17.031409709999998</v>
      </c>
      <c r="V45" s="653" t="str">
        <f>IF('ԷնՀ (ՏՋ)'!V45=0,"",'ԷնՀ (ՏՋ)'!V45)</f>
        <v/>
      </c>
      <c r="W45" s="653" t="str">
        <f>IF('ԷնՀ (ՏՋ)'!W45=0,"",'ԷնՀ (ՏՋ)'!W45)</f>
        <v/>
      </c>
      <c r="X45" s="653" t="str">
        <f>IF('ԷնՀ (ՏՋ)'!X45=0,"",'ԷնՀ (ՏՋ)'!X45)</f>
        <v/>
      </c>
      <c r="Y45" s="653" t="str">
        <f>IF('ԷնՀ (ՏՋ)'!Y45=0,"",'ԷնՀ (ՏՋ)'!Y45)</f>
        <v/>
      </c>
      <c r="Z45" s="653" t="str">
        <f>IF('ԷնՀ (ՏՋ)'!Z45=0,"",'ԷնՀ (ՏՋ)'!Z45)</f>
        <v/>
      </c>
      <c r="AA45" s="666">
        <f>IF('ԷնՀ (ՏՋ)'!AA45=0,"",'ԷնՀ (ՏՋ)'!AA45)</f>
        <v>2257.9073063096148</v>
      </c>
      <c r="AB45" s="667" t="str">
        <f>IF('ԷնՀ (ՏՋ)'!AB45=0,"",'ԷնՀ (ՏՋ)'!AB45)</f>
        <v/>
      </c>
      <c r="AC45" s="653" t="str">
        <f>IF('ԷնՀ (ՏՋ)'!AC45=0,"",'ԷնՀ (ՏՋ)'!AC45)</f>
        <v/>
      </c>
      <c r="AD45" s="653" t="str">
        <f>IF('ԷնՀ (ՏՋ)'!AD45=0,"",'ԷնՀ (ՏՋ)'!AD45)</f>
        <v/>
      </c>
      <c r="AE45" s="653" t="str">
        <f>IF('ԷնՀ (ՏՋ)'!AE45=0,"",'ԷնՀ (ՏՋ)'!AE45)</f>
        <v/>
      </c>
      <c r="AF45" s="653" t="str">
        <f>IF('ԷնՀ (ՏՋ)'!AF45=0,"",'ԷնՀ (ՏՋ)'!AF45)</f>
        <v/>
      </c>
      <c r="AG45" s="653" t="str">
        <f>IF('ԷնՀ (ՏՋ)'!AG45=0,"",'ԷնՀ (ՏՋ)'!AG45)</f>
        <v/>
      </c>
      <c r="AH45" s="653" t="str">
        <f>IF('ԷնՀ (ՏՋ)'!AH45=0,"",'ԷնՀ (ՏՋ)'!AH45)</f>
        <v/>
      </c>
      <c r="AI45" s="653" t="str">
        <f>IF('ԷնՀ (ՏՋ)'!AI45=0,"",'ԷնՀ (ՏՋ)'!AI45)</f>
        <v/>
      </c>
      <c r="AJ45" s="653" t="str">
        <f>IF('ԷնՀ (ՏՋ)'!AJ45=0,"",'ԷնՀ (ՏՋ)'!AJ45)</f>
        <v/>
      </c>
      <c r="AK45" s="654" t="str">
        <f>IF('ԷնՀ (ՏՋ)'!AK45=0,"",'ԷնՀ (ՏՋ)'!AK45)</f>
        <v/>
      </c>
      <c r="AL45" s="655" t="str">
        <f>IF('ԷնՀ (ՏՋ)'!AL45=0,"",'ԷնՀ (ՏՋ)'!AL45)</f>
        <v/>
      </c>
      <c r="AM45" s="656">
        <f>IF('ԷնՀ (ՏՋ)'!AM45=0,"",'ԷնՀ (ՏՋ)'!AM45)</f>
        <v>399.88439999999997</v>
      </c>
    </row>
    <row r="46" spans="1:40" s="107" customFormat="1" ht="26.25" hidden="1" customHeight="1" outlineLevel="1">
      <c r="B46" s="623" t="s">
        <v>325</v>
      </c>
      <c r="C46" s="624" t="s">
        <v>539</v>
      </c>
      <c r="D46" s="625" t="s">
        <v>540</v>
      </c>
      <c r="E46" s="670" t="s">
        <v>343</v>
      </c>
      <c r="F46" s="556" t="str">
        <f>IF('ԷնՀ (ՏՋ)'!F46=0,"",'ԷնՀ (ՏՋ)'!F46)</f>
        <v/>
      </c>
      <c r="G46" s="652" t="str">
        <f>IF('ԷնՀ (ՏՋ)'!G46=0,"",'ԷնՀ (ՏՋ)'!G46)</f>
        <v/>
      </c>
      <c r="H46" s="653" t="str">
        <f>IF('ԷնՀ (ՏՋ)'!H46=0,"",'ԷնՀ (ՏՋ)'!H46)</f>
        <v/>
      </c>
      <c r="I46" s="653" t="str">
        <f>IF('ԷնՀ (ՏՋ)'!I46=0,"",'ԷնՀ (ՏՋ)'!I46)</f>
        <v/>
      </c>
      <c r="J46" s="653" t="str">
        <f>IF('ԷնՀ (ՏՋ)'!J46=0,"",'ԷնՀ (ՏՋ)'!J46)</f>
        <v/>
      </c>
      <c r="K46" s="653" t="str">
        <f>IF('ԷնՀ (ՏՋ)'!K46=0,"",'ԷնՀ (ՏՋ)'!K46)</f>
        <v/>
      </c>
      <c r="L46" s="653" t="str">
        <f>IF('ԷնՀ (ՏՋ)'!L46=0,"",'ԷնՀ (ՏՋ)'!L46)</f>
        <v/>
      </c>
      <c r="M46" s="653" t="str">
        <f>IF('ԷնՀ (ՏՋ)'!M46=0,"",'ԷնՀ (ՏՋ)'!M46)</f>
        <v/>
      </c>
      <c r="N46" s="654" t="str">
        <f>IF('ԷնՀ (ՏՋ)'!N46=0,"",'ԷնՀ (ՏՋ)'!N46)</f>
        <v/>
      </c>
      <c r="O46" s="653" t="str">
        <f>IF('ԷնՀ (ՏՋ)'!O46=0,"",'ԷնՀ (ՏՋ)'!O46)</f>
        <v/>
      </c>
      <c r="P46" s="653" t="str">
        <f>IF('ԷնՀ (ՏՋ)'!P46=0,"",'ԷնՀ (ՏՋ)'!P46)</f>
        <v/>
      </c>
      <c r="Q46" s="653" t="str">
        <f>IF('ԷնՀ (ՏՋ)'!Q46=0,"",'ԷնՀ (ՏՋ)'!Q46)</f>
        <v/>
      </c>
      <c r="R46" s="653" t="str">
        <f>IF('ԷնՀ (ՏՋ)'!R46=0,"",'ԷնՀ (ՏՋ)'!R46)</f>
        <v/>
      </c>
      <c r="S46" s="653" t="str">
        <f>IF('ԷնՀ (ՏՋ)'!S46=0,"",'ԷնՀ (ՏՋ)'!S46)</f>
        <v/>
      </c>
      <c r="T46" s="653" t="str">
        <f>IF('ԷնՀ (ՏՋ)'!T46=0,"",'ԷնՀ (ՏՋ)'!T46)</f>
        <v/>
      </c>
      <c r="U46" s="653" t="str">
        <f>IF('ԷնՀ (ՏՋ)'!U46=0,"",'ԷնՀ (ՏՋ)'!U46)</f>
        <v/>
      </c>
      <c r="V46" s="653" t="str">
        <f>IF('ԷնՀ (ՏՋ)'!V46=0,"",'ԷնՀ (ՏՋ)'!V46)</f>
        <v/>
      </c>
      <c r="W46" s="653" t="str">
        <f>IF('ԷնՀ (ՏՋ)'!W46=0,"",'ԷնՀ (ՏՋ)'!W46)</f>
        <v/>
      </c>
      <c r="X46" s="653" t="str">
        <f>IF('ԷնՀ (ՏՋ)'!X46=0,"",'ԷնՀ (ՏՋ)'!X46)</f>
        <v/>
      </c>
      <c r="Y46" s="653" t="str">
        <f>IF('ԷնՀ (ՏՋ)'!Y46=0,"",'ԷնՀ (ՏՋ)'!Y46)</f>
        <v/>
      </c>
      <c r="Z46" s="653" t="str">
        <f>IF('ԷնՀ (ՏՋ)'!Z46=0,"",'ԷնՀ (ՏՋ)'!Z46)</f>
        <v/>
      </c>
      <c r="AA46" s="666" t="str">
        <f>IF('ԷնՀ (ՏՋ)'!AA46=0,"",'ԷնՀ (ՏՋ)'!AA46)</f>
        <v/>
      </c>
      <c r="AB46" s="667" t="str">
        <f>IF('ԷնՀ (ՏՋ)'!AB46=0,"",'ԷնՀ (ՏՋ)'!AB46)</f>
        <v/>
      </c>
      <c r="AC46" s="653" t="str">
        <f>IF('ԷնՀ (ՏՋ)'!AC46=0,"",'ԷնՀ (ՏՋ)'!AC46)</f>
        <v/>
      </c>
      <c r="AD46" s="653" t="str">
        <f>IF('ԷնՀ (ՏՋ)'!AD46=0,"",'ԷնՀ (ՏՋ)'!AD46)</f>
        <v/>
      </c>
      <c r="AE46" s="653" t="str">
        <f>IF('ԷնՀ (ՏՋ)'!AE46=0,"",'ԷնՀ (ՏՋ)'!AE46)</f>
        <v/>
      </c>
      <c r="AF46" s="653" t="str">
        <f>IF('ԷնՀ (ՏՋ)'!AF46=0,"",'ԷնՀ (ՏՋ)'!AF46)</f>
        <v/>
      </c>
      <c r="AG46" s="653" t="str">
        <f>IF('ԷնՀ (ՏՋ)'!AG46=0,"",'ԷնՀ (ՏՋ)'!AG46)</f>
        <v/>
      </c>
      <c r="AH46" s="653" t="str">
        <f>IF('ԷնՀ (ՏՋ)'!AH46=0,"",'ԷնՀ (ՏՋ)'!AH46)</f>
        <v/>
      </c>
      <c r="AI46" s="653" t="str">
        <f>IF('ԷնՀ (ՏՋ)'!AI46=0,"",'ԷնՀ (ՏՋ)'!AI46)</f>
        <v/>
      </c>
      <c r="AJ46" s="653" t="str">
        <f>IF('ԷնՀ (ՏՋ)'!AJ46=0,"",'ԷնՀ (ՏՋ)'!AJ46)</f>
        <v/>
      </c>
      <c r="AK46" s="654" t="str">
        <f>IF('ԷնՀ (ՏՋ)'!AK46=0,"",'ԷնՀ (ՏՋ)'!AK46)</f>
        <v/>
      </c>
      <c r="AL46" s="655" t="str">
        <f>IF('ԷնՀ (ՏՋ)'!AL46=0,"",'ԷնՀ (ՏՋ)'!AL46)</f>
        <v/>
      </c>
      <c r="AM46" s="656" t="str">
        <f>IF('ԷնՀ (ՏՋ)'!AM46=0,"",'ԷնՀ (ՏՋ)'!AM46)</f>
        <v/>
      </c>
    </row>
    <row r="47" spans="1:40" s="107" customFormat="1" ht="26.25" hidden="1" customHeight="1" outlineLevel="1">
      <c r="B47" s="623" t="s">
        <v>326</v>
      </c>
      <c r="C47" s="624" t="s">
        <v>541</v>
      </c>
      <c r="D47" s="625" t="s">
        <v>542</v>
      </c>
      <c r="E47" s="670" t="s">
        <v>336</v>
      </c>
      <c r="F47" s="556">
        <f>IF('ԷնՀ (ՏՋ)'!F47=0,"",'ԷնՀ (ՏՋ)'!F47)</f>
        <v>110.68635346848508</v>
      </c>
      <c r="G47" s="652" t="str">
        <f>IF('ԷնՀ (ՏՋ)'!G47=0,"",'ԷնՀ (ՏՋ)'!G47)</f>
        <v/>
      </c>
      <c r="H47" s="653" t="str">
        <f>IF('ԷնՀ (ՏՋ)'!H47=0,"",'ԷնՀ (ՏՋ)'!H47)</f>
        <v/>
      </c>
      <c r="I47" s="653" t="str">
        <f>IF('ԷնՀ (ՏՋ)'!I47=0,"",'ԷնՀ (ՏՋ)'!I47)</f>
        <v/>
      </c>
      <c r="J47" s="653" t="str">
        <f>IF('ԷնՀ (ՏՋ)'!J47=0,"",'ԷնՀ (ՏՋ)'!J47)</f>
        <v/>
      </c>
      <c r="K47" s="653" t="str">
        <f>IF('ԷնՀ (ՏՋ)'!K47=0,"",'ԷնՀ (ՏՋ)'!K47)</f>
        <v/>
      </c>
      <c r="L47" s="653" t="str">
        <f>IF('ԷնՀ (ՏՋ)'!L47=0,"",'ԷնՀ (ՏՋ)'!L47)</f>
        <v/>
      </c>
      <c r="M47" s="653" t="str">
        <f>IF('ԷնՀ (ՏՋ)'!M47=0,"",'ԷնՀ (ՏՋ)'!M47)</f>
        <v/>
      </c>
      <c r="N47" s="654">
        <f>IF('ԷնՀ (ՏՋ)'!N47=0,"",'ԷնՀ (ՏՋ)'!N47)</f>
        <v>1.2204457399999999</v>
      </c>
      <c r="O47" s="653">
        <f>IF('ԷնՀ (ՏՋ)'!O47=0,"",'ԷնՀ (ՏՋ)'!O47)</f>
        <v>1.2098</v>
      </c>
      <c r="P47" s="653" t="str">
        <f>IF('ԷնՀ (ՏՋ)'!P47=0,"",'ԷնՀ (ՏՋ)'!P47)</f>
        <v/>
      </c>
      <c r="Q47" s="653" t="str">
        <f>IF('ԷնՀ (ՏՋ)'!Q47=0,"",'ԷնՀ (ՏՋ)'!Q47)</f>
        <v/>
      </c>
      <c r="R47" s="653" t="str">
        <f>IF('ԷնՀ (ՏՋ)'!R47=0,"",'ԷնՀ (ՏՋ)'!R47)</f>
        <v/>
      </c>
      <c r="S47" s="653" t="str">
        <f>IF('ԷնՀ (ՏՋ)'!S47=0,"",'ԷնՀ (ՏՋ)'!S47)</f>
        <v/>
      </c>
      <c r="T47" s="653" t="str">
        <f>IF('ԷնՀ (ՏՋ)'!T47=0,"",'ԷնՀ (ՏՋ)'!T47)</f>
        <v/>
      </c>
      <c r="U47" s="653">
        <f>IF('ԷնՀ (ՏՋ)'!U47=0,"",'ԷնՀ (ՏՋ)'!U47)</f>
        <v>1.0645739999999997E-2</v>
      </c>
      <c r="V47" s="653" t="str">
        <f>IF('ԷնՀ (ՏՋ)'!V47=0,"",'ԷնՀ (ՏՋ)'!V47)</f>
        <v/>
      </c>
      <c r="W47" s="653" t="str">
        <f>IF('ԷնՀ (ՏՋ)'!W47=0,"",'ԷնՀ (ՏՋ)'!W47)</f>
        <v/>
      </c>
      <c r="X47" s="653" t="str">
        <f>IF('ԷնՀ (ՏՋ)'!X47=0,"",'ԷնՀ (ՏՋ)'!X47)</f>
        <v/>
      </c>
      <c r="Y47" s="653" t="str">
        <f>IF('ԷնՀ (ՏՋ)'!Y47=0,"",'ԷնՀ (ՏՋ)'!Y47)</f>
        <v/>
      </c>
      <c r="Z47" s="653" t="str">
        <f>IF('ԷնՀ (ՏՋ)'!Z47=0,"",'ԷնՀ (ՏՋ)'!Z47)</f>
        <v/>
      </c>
      <c r="AA47" s="666">
        <f>IF('ԷնՀ (ՏՋ)'!AA47=0,"",'ԷնՀ (ՏՋ)'!AA47)</f>
        <v>32.211286928485073</v>
      </c>
      <c r="AB47" s="667">
        <f>IF('ԷնՀ (ՏՋ)'!AB47=0,"",'ԷնՀ (ՏՋ)'!AB47)</f>
        <v>6.7020800000000005E-2</v>
      </c>
      <c r="AC47" s="653" t="str">
        <f>IF('ԷնՀ (ՏՋ)'!AC47=0,"",'ԷնՀ (ՏՋ)'!AC47)</f>
        <v/>
      </c>
      <c r="AD47" s="653" t="str">
        <f>IF('ԷնՀ (ՏՋ)'!AD47=0,"",'ԷնՀ (ՏՋ)'!AD47)</f>
        <v/>
      </c>
      <c r="AE47" s="653" t="str">
        <f>IF('ԷնՀ (ՏՋ)'!AE47=0,"",'ԷնՀ (ՏՋ)'!AE47)</f>
        <v/>
      </c>
      <c r="AF47" s="653" t="str">
        <f>IF('ԷնՀ (ՏՋ)'!AF47=0,"",'ԷնՀ (ՏՋ)'!AF47)</f>
        <v/>
      </c>
      <c r="AG47" s="653" t="str">
        <f>IF('ԷնՀ (ՏՋ)'!AG47=0,"",'ԷնՀ (ՏՋ)'!AG47)</f>
        <v/>
      </c>
      <c r="AH47" s="653">
        <f>IF('ԷնՀ (ՏՋ)'!AH47=0,"",'ԷնՀ (ՏՋ)'!AH47)</f>
        <v>6.7020800000000005E-2</v>
      </c>
      <c r="AI47" s="653" t="str">
        <f>IF('ԷնՀ (ՏՋ)'!AI47=0,"",'ԷնՀ (ՏՋ)'!AI47)</f>
        <v/>
      </c>
      <c r="AJ47" s="653" t="str">
        <f>IF('ԷնՀ (ՏՋ)'!AJ47=0,"",'ԷնՀ (ՏՋ)'!AJ47)</f>
        <v/>
      </c>
      <c r="AK47" s="654" t="str">
        <f>IF('ԷնՀ (ՏՋ)'!AK47=0,"",'ԷնՀ (ՏՋ)'!AK47)</f>
        <v/>
      </c>
      <c r="AL47" s="655" t="str">
        <f>IF('ԷնՀ (ՏՋ)'!AL47=0,"",'ԷնՀ (ՏՋ)'!AL47)</f>
        <v/>
      </c>
      <c r="AM47" s="656">
        <f>IF('ԷնՀ (ՏՋ)'!AM47=0,"",'ԷնՀ (ՏՋ)'!AM47)</f>
        <v>77.187600000000003</v>
      </c>
    </row>
    <row r="48" spans="1:40" s="107" customFormat="1" ht="35.25" hidden="1" customHeight="1" outlineLevel="1">
      <c r="B48" s="623" t="s">
        <v>327</v>
      </c>
      <c r="C48" s="624" t="s">
        <v>543</v>
      </c>
      <c r="D48" s="625" t="s">
        <v>544</v>
      </c>
      <c r="E48" s="670" t="s">
        <v>337</v>
      </c>
      <c r="F48" s="556">
        <f>IF('ԷնՀ (ՏՋ)'!F48=0,"",'ԷնՀ (ՏՋ)'!F48)</f>
        <v>3752.2791533834488</v>
      </c>
      <c r="G48" s="652" t="str">
        <f>IF('ԷնՀ (ՏՋ)'!G48=0,"",'ԷնՀ (ՏՋ)'!G48)</f>
        <v/>
      </c>
      <c r="H48" s="653" t="str">
        <f>IF('ԷնՀ (ՏՋ)'!H48=0,"",'ԷնՀ (ՏՋ)'!H48)</f>
        <v/>
      </c>
      <c r="I48" s="653" t="str">
        <f>IF('ԷնՀ (ՏՋ)'!I48=0,"",'ԷնՀ (ՏՋ)'!I48)</f>
        <v/>
      </c>
      <c r="J48" s="653" t="str">
        <f>IF('ԷնՀ (ՏՋ)'!J48=0,"",'ԷնՀ (ՏՋ)'!J48)</f>
        <v/>
      </c>
      <c r="K48" s="653" t="str">
        <f>IF('ԷնՀ (ՏՋ)'!K48=0,"",'ԷնՀ (ՏՋ)'!K48)</f>
        <v/>
      </c>
      <c r="L48" s="653" t="str">
        <f>IF('ԷնՀ (ՏՋ)'!L48=0,"",'ԷնՀ (ՏՋ)'!L48)</f>
        <v/>
      </c>
      <c r="M48" s="653" t="str">
        <f>IF('ԷնՀ (ՏՋ)'!M48=0,"",'ԷնՀ (ՏՋ)'!M48)</f>
        <v/>
      </c>
      <c r="N48" s="654">
        <f>IF('ԷնՀ (ՏՋ)'!N48=0,"",'ԷնՀ (ՏՋ)'!N48)</f>
        <v>630.0799457999999</v>
      </c>
      <c r="O48" s="653">
        <f>IF('ԷնՀ (ՏՋ)'!O48=0,"",'ԷնՀ (ՏՋ)'!O48)</f>
        <v>1.9457999999999998</v>
      </c>
      <c r="P48" s="653" t="str">
        <f>IF('ԷնՀ (ՏՋ)'!P48=0,"",'ԷնՀ (ՏՋ)'!P48)</f>
        <v/>
      </c>
      <c r="Q48" s="653" t="str">
        <f>IF('ԷնՀ (ՏՋ)'!Q48=0,"",'ԷնՀ (ՏՋ)'!Q48)</f>
        <v/>
      </c>
      <c r="R48" s="653" t="str">
        <f>IF('ԷնՀ (ՏՋ)'!R48=0,"",'ԷնՀ (ՏՋ)'!R48)</f>
        <v/>
      </c>
      <c r="S48" s="653" t="str">
        <f>IF('ԷնՀ (ՏՋ)'!S48=0,"",'ԷնՀ (ՏՋ)'!S48)</f>
        <v/>
      </c>
      <c r="T48" s="653" t="str">
        <f>IF('ԷնՀ (ՏՋ)'!T48=0,"",'ԷնՀ (ՏՋ)'!T48)</f>
        <v/>
      </c>
      <c r="U48" s="653">
        <f>IF('ԷնՀ (ՏՋ)'!U48=0,"",'ԷնՀ (ՏՋ)'!U48)</f>
        <v>628.13414579999994</v>
      </c>
      <c r="V48" s="653" t="str">
        <f>IF('ԷնՀ (ՏՋ)'!V48=0,"",'ԷնՀ (ՏՋ)'!V48)</f>
        <v/>
      </c>
      <c r="W48" s="653" t="str">
        <f>IF('ԷնՀ (ՏՋ)'!W48=0,"",'ԷնՀ (ՏՋ)'!W48)</f>
        <v/>
      </c>
      <c r="X48" s="653" t="str">
        <f>IF('ԷնՀ (ՏՋ)'!X48=0,"",'ԷնՀ (ՏՋ)'!X48)</f>
        <v/>
      </c>
      <c r="Y48" s="653" t="str">
        <f>IF('ԷնՀ (ՏՋ)'!Y48=0,"",'ԷնՀ (ՏՋ)'!Y48)</f>
        <v/>
      </c>
      <c r="Z48" s="653" t="str">
        <f>IF('ԷնՀ (ՏՋ)'!Z48=0,"",'ԷնՀ (ՏՋ)'!Z48)</f>
        <v/>
      </c>
      <c r="AA48" s="666">
        <f>IF('ԷնՀ (ՏՋ)'!AA48=0,"",'ԷնՀ (ՏՋ)'!AA48)</f>
        <v>243.31644158344909</v>
      </c>
      <c r="AB48" s="667">
        <f>IF('ԷնՀ (ՏՋ)'!AB48=0,"",'ԷնՀ (ՏՋ)'!AB48)</f>
        <v>2.7566E-2</v>
      </c>
      <c r="AC48" s="653" t="str">
        <f>IF('ԷնՀ (ՏՋ)'!AC48=0,"",'ԷնՀ (ՏՋ)'!AC48)</f>
        <v/>
      </c>
      <c r="AD48" s="653" t="str">
        <f>IF('ԷնՀ (ՏՋ)'!AD48=0,"",'ԷնՀ (ՏՋ)'!AD48)</f>
        <v/>
      </c>
      <c r="AE48" s="653" t="str">
        <f>IF('ԷնՀ (ՏՋ)'!AE48=0,"",'ԷնՀ (ՏՋ)'!AE48)</f>
        <v/>
      </c>
      <c r="AF48" s="653" t="str">
        <f>IF('ԷնՀ (ՏՋ)'!AF48=0,"",'ԷնՀ (ՏՋ)'!AF48)</f>
        <v/>
      </c>
      <c r="AG48" s="653" t="str">
        <f>IF('ԷնՀ (ՏՋ)'!AG48=0,"",'ԷնՀ (ՏՋ)'!AG48)</f>
        <v/>
      </c>
      <c r="AH48" s="653">
        <f>IF('ԷնՀ (ՏՋ)'!AH48=0,"",'ԷնՀ (ՏՋ)'!AH48)</f>
        <v>2.7566E-2</v>
      </c>
      <c r="AI48" s="653" t="str">
        <f>IF('ԷնՀ (ՏՋ)'!AI48=0,"",'ԷնՀ (ՏՋ)'!AI48)</f>
        <v/>
      </c>
      <c r="AJ48" s="653" t="str">
        <f>IF('ԷնՀ (ՏՋ)'!AJ48=0,"",'ԷնՀ (ՏՋ)'!AJ48)</f>
        <v/>
      </c>
      <c r="AK48" s="654" t="str">
        <f>IF('ԷնՀ (ՏՋ)'!AK48=0,"",'ԷնՀ (ՏՋ)'!AK48)</f>
        <v/>
      </c>
      <c r="AL48" s="655" t="str">
        <f>IF('ԷնՀ (ՏՋ)'!AL48=0,"",'ԷնՀ (ՏՋ)'!AL48)</f>
        <v/>
      </c>
      <c r="AM48" s="656">
        <f>IF('ԷնՀ (ՏՋ)'!AM48=0,"",'ԷնՀ (ՏՋ)'!AM48)</f>
        <v>2878.8552</v>
      </c>
    </row>
    <row r="49" spans="1:40" s="107" customFormat="1" ht="35.25" hidden="1" customHeight="1" outlineLevel="1">
      <c r="B49" s="623" t="s">
        <v>328</v>
      </c>
      <c r="C49" s="624" t="s">
        <v>545</v>
      </c>
      <c r="D49" s="625" t="s">
        <v>546</v>
      </c>
      <c r="E49" s="670" t="s">
        <v>338</v>
      </c>
      <c r="F49" s="556">
        <f>IF('ԷնՀ (ՏՋ)'!F49=0,"",'ԷնՀ (ՏՋ)'!F49)</f>
        <v>3606.6316135114016</v>
      </c>
      <c r="G49" s="652" t="str">
        <f>IF('ԷնՀ (ՏՋ)'!G49=0,"",'ԷնՀ (ՏՋ)'!G49)</f>
        <v/>
      </c>
      <c r="H49" s="653" t="str">
        <f>IF('ԷնՀ (ՏՋ)'!H49=0,"",'ԷնՀ (ՏՋ)'!H49)</f>
        <v/>
      </c>
      <c r="I49" s="653" t="str">
        <f>IF('ԷնՀ (ՏՋ)'!I49=0,"",'ԷնՀ (ՏՋ)'!I49)</f>
        <v/>
      </c>
      <c r="J49" s="653" t="str">
        <f>IF('ԷնՀ (ՏՋ)'!J49=0,"",'ԷնՀ (ՏՋ)'!J49)</f>
        <v/>
      </c>
      <c r="K49" s="653" t="str">
        <f>IF('ԷնՀ (ՏՋ)'!K49=0,"",'ԷնՀ (ՏՋ)'!K49)</f>
        <v/>
      </c>
      <c r="L49" s="653" t="str">
        <f>IF('ԷնՀ (ՏՋ)'!L49=0,"",'ԷնՀ (ՏՋ)'!L49)</f>
        <v/>
      </c>
      <c r="M49" s="653" t="str">
        <f>IF('ԷնՀ (ՏՋ)'!M49=0,"",'ԷնՀ (ՏՋ)'!M49)</f>
        <v/>
      </c>
      <c r="N49" s="654">
        <f>IF('ԷնՀ (ՏՋ)'!N49=0,"",'ԷնՀ (ՏՋ)'!N49)</f>
        <v>24.549470100000001</v>
      </c>
      <c r="O49" s="653">
        <f>IF('ԷնՀ (ՏՋ)'!O49=0,"",'ԷնՀ (ՏՋ)'!O49)</f>
        <v>0.25944</v>
      </c>
      <c r="P49" s="653" t="str">
        <f>IF('ԷնՀ (ՏՋ)'!P49=0,"",'ԷնՀ (ՏՋ)'!P49)</f>
        <v/>
      </c>
      <c r="Q49" s="653" t="str">
        <f>IF('ԷնՀ (ՏՋ)'!Q49=0,"",'ԷնՀ (ՏՋ)'!Q49)</f>
        <v/>
      </c>
      <c r="R49" s="653" t="str">
        <f>IF('ԷնՀ (ՏՋ)'!R49=0,"",'ԷնՀ (ՏՋ)'!R49)</f>
        <v/>
      </c>
      <c r="S49" s="653" t="str">
        <f>IF('ԷնՀ (ՏՋ)'!S49=0,"",'ԷնՀ (ՏՋ)'!S49)</f>
        <v/>
      </c>
      <c r="T49" s="653" t="str">
        <f>IF('ԷնՀ (ՏՋ)'!T49=0,"",'ԷնՀ (ՏՋ)'!T49)</f>
        <v/>
      </c>
      <c r="U49" s="653">
        <f>IF('ԷնՀ (ՏՋ)'!U49=0,"",'ԷնՀ (ՏՋ)'!U49)</f>
        <v>24.290030099999999</v>
      </c>
      <c r="V49" s="653" t="str">
        <f>IF('ԷնՀ (ՏՋ)'!V49=0,"",'ԷնՀ (ՏՋ)'!V49)</f>
        <v/>
      </c>
      <c r="W49" s="653" t="str">
        <f>IF('ԷնՀ (ՏՋ)'!W49=0,"",'ԷնՀ (ՏՋ)'!W49)</f>
        <v/>
      </c>
      <c r="X49" s="653" t="str">
        <f>IF('ԷնՀ (ՏՋ)'!X49=0,"",'ԷնՀ (ՏՋ)'!X49)</f>
        <v/>
      </c>
      <c r="Y49" s="653" t="str">
        <f>IF('ԷնՀ (ՏՋ)'!Y49=0,"",'ԷնՀ (ՏՋ)'!Y49)</f>
        <v/>
      </c>
      <c r="Z49" s="653" t="str">
        <f>IF('ԷնՀ (ՏՋ)'!Z49=0,"",'ԷնՀ (ՏՋ)'!Z49)</f>
        <v/>
      </c>
      <c r="AA49" s="666">
        <f>IF('ԷնՀ (ՏՋ)'!AA49=0,"",'ԷնՀ (ՏՋ)'!AA49)</f>
        <v>2622.760743411402</v>
      </c>
      <c r="AB49" s="667">
        <f>IF('ԷնՀ (ՏՋ)'!AB49=0,"",'ԷնՀ (ՏՋ)'!AB49)</f>
        <v>8.3400000000000002E-2</v>
      </c>
      <c r="AC49" s="653" t="str">
        <f>IF('ԷնՀ (ՏՋ)'!AC49=0,"",'ԷնՀ (ՏՋ)'!AC49)</f>
        <v/>
      </c>
      <c r="AD49" s="653" t="str">
        <f>IF('ԷնՀ (ՏՋ)'!AD49=0,"",'ԷնՀ (ՏՋ)'!AD49)</f>
        <v/>
      </c>
      <c r="AE49" s="653" t="str">
        <f>IF('ԷնՀ (ՏՋ)'!AE49=0,"",'ԷնՀ (ՏՋ)'!AE49)</f>
        <v/>
      </c>
      <c r="AF49" s="653" t="str">
        <f>IF('ԷնՀ (ՏՋ)'!AF49=0,"",'ԷնՀ (ՏՋ)'!AF49)</f>
        <v/>
      </c>
      <c r="AG49" s="653">
        <f>IF('ԷնՀ (ՏՋ)'!AG49=0,"",'ԷնՀ (ՏՋ)'!AG49)</f>
        <v>8.3400000000000002E-2</v>
      </c>
      <c r="AH49" s="653" t="str">
        <f>IF('ԷնՀ (ՏՋ)'!AH49=0,"",'ԷնՀ (ՏՋ)'!AH49)</f>
        <v/>
      </c>
      <c r="AI49" s="653" t="str">
        <f>IF('ԷնՀ (ՏՋ)'!AI49=0,"",'ԷնՀ (ՏՋ)'!AI49)</f>
        <v/>
      </c>
      <c r="AJ49" s="653" t="str">
        <f>IF('ԷնՀ (ՏՋ)'!AJ49=0,"",'ԷնՀ (ՏՋ)'!AJ49)</f>
        <v/>
      </c>
      <c r="AK49" s="654" t="str">
        <f>IF('ԷնՀ (ՏՋ)'!AK49=0,"",'ԷնՀ (ՏՋ)'!AK49)</f>
        <v/>
      </c>
      <c r="AL49" s="655" t="str">
        <f>IF('ԷնՀ (ՏՋ)'!AL49=0,"",'ԷնՀ (ՏՋ)'!AL49)</f>
        <v/>
      </c>
      <c r="AM49" s="656">
        <f>IF('ԷնՀ (ՏՋ)'!AM49=0,"",'ԷնՀ (ՏՋ)'!AM49)</f>
        <v>959.23799999999994</v>
      </c>
    </row>
    <row r="50" spans="1:40" s="107" customFormat="1" ht="41.25" hidden="1" customHeight="1" outlineLevel="1">
      <c r="B50" s="623" t="s">
        <v>329</v>
      </c>
      <c r="C50" s="624" t="s">
        <v>547</v>
      </c>
      <c r="D50" s="625" t="s">
        <v>548</v>
      </c>
      <c r="E50" s="670" t="s">
        <v>339</v>
      </c>
      <c r="F50" s="556">
        <f>IF('ԷնՀ (ՏՋ)'!F50=0,"",'ԷնՀ (ՏՋ)'!F50)</f>
        <v>217.80539336527698</v>
      </c>
      <c r="G50" s="652" t="str">
        <f>IF('ԷնՀ (ՏՋ)'!G50=0,"",'ԷնՀ (ՏՋ)'!G50)</f>
        <v/>
      </c>
      <c r="H50" s="653" t="str">
        <f>IF('ԷնՀ (ՏՋ)'!H50=0,"",'ԷնՀ (ՏՋ)'!H50)</f>
        <v/>
      </c>
      <c r="I50" s="653" t="str">
        <f>IF('ԷնՀ (ՏՋ)'!I50=0,"",'ԷնՀ (ՏՋ)'!I50)</f>
        <v/>
      </c>
      <c r="J50" s="653" t="str">
        <f>IF('ԷնՀ (ՏՋ)'!J50=0,"",'ԷնՀ (ՏՋ)'!J50)</f>
        <v/>
      </c>
      <c r="K50" s="653" t="str">
        <f>IF('ԷնՀ (ՏՋ)'!K50=0,"",'ԷնՀ (ՏՋ)'!K50)</f>
        <v/>
      </c>
      <c r="L50" s="653" t="str">
        <f>IF('ԷնՀ (ՏՋ)'!L50=0,"",'ԷնՀ (ՏՋ)'!L50)</f>
        <v/>
      </c>
      <c r="M50" s="653" t="str">
        <f>IF('ԷնՀ (ՏՋ)'!M50=0,"",'ԷնՀ (ՏՋ)'!M50)</f>
        <v/>
      </c>
      <c r="N50" s="654" t="str">
        <f>IF('ԷնՀ (ՏՋ)'!N50=0,"",'ԷնՀ (ՏՋ)'!N50)</f>
        <v/>
      </c>
      <c r="O50" s="653" t="str">
        <f>IF('ԷնՀ (ՏՋ)'!O50=0,"",'ԷնՀ (ՏՋ)'!O50)</f>
        <v/>
      </c>
      <c r="P50" s="653" t="str">
        <f>IF('ԷնՀ (ՏՋ)'!P50=0,"",'ԷնՀ (ՏՋ)'!P50)</f>
        <v/>
      </c>
      <c r="Q50" s="653" t="str">
        <f>IF('ԷնՀ (ՏՋ)'!Q50=0,"",'ԷնՀ (ՏՋ)'!Q50)</f>
        <v/>
      </c>
      <c r="R50" s="653" t="str">
        <f>IF('ԷնՀ (ՏՋ)'!R50=0,"",'ԷնՀ (ՏՋ)'!R50)</f>
        <v/>
      </c>
      <c r="S50" s="653" t="str">
        <f>IF('ԷնՀ (ՏՋ)'!S50=0,"",'ԷնՀ (ՏՋ)'!S50)</f>
        <v/>
      </c>
      <c r="T50" s="653" t="str">
        <f>IF('ԷնՀ (ՏՋ)'!T50=0,"",'ԷնՀ (ՏՋ)'!T50)</f>
        <v/>
      </c>
      <c r="U50" s="653" t="str">
        <f>IF('ԷնՀ (ՏՋ)'!U50=0,"",'ԷնՀ (ՏՋ)'!U50)</f>
        <v/>
      </c>
      <c r="V50" s="653" t="str">
        <f>IF('ԷնՀ (ՏՋ)'!V50=0,"",'ԷնՀ (ՏՋ)'!V50)</f>
        <v/>
      </c>
      <c r="W50" s="653" t="str">
        <f>IF('ԷնՀ (ՏՋ)'!W50=0,"",'ԷնՀ (ՏՋ)'!W50)</f>
        <v/>
      </c>
      <c r="X50" s="653" t="str">
        <f>IF('ԷնՀ (ՏՋ)'!X50=0,"",'ԷնՀ (ՏՋ)'!X50)</f>
        <v/>
      </c>
      <c r="Y50" s="653" t="str">
        <f>IF('ԷնՀ (ՏՋ)'!Y50=0,"",'ԷնՀ (ՏՋ)'!Y50)</f>
        <v/>
      </c>
      <c r="Z50" s="653" t="str">
        <f>IF('ԷնՀ (ՏՋ)'!Z50=0,"",'ԷնՀ (ՏՋ)'!Z50)</f>
        <v/>
      </c>
      <c r="AA50" s="666">
        <f>IF('ԷնՀ (ՏՋ)'!AA50=0,"",'ԷնՀ (ՏՋ)'!AA50)</f>
        <v>145.920593365277</v>
      </c>
      <c r="AB50" s="667" t="str">
        <f>IF('ԷնՀ (ՏՋ)'!AB50=0,"",'ԷնՀ (ՏՋ)'!AB50)</f>
        <v/>
      </c>
      <c r="AC50" s="653" t="str">
        <f>IF('ԷնՀ (ՏՋ)'!AC50=0,"",'ԷնՀ (ՏՋ)'!AC50)</f>
        <v/>
      </c>
      <c r="AD50" s="653" t="str">
        <f>IF('ԷնՀ (ՏՋ)'!AD50=0,"",'ԷնՀ (ՏՋ)'!AD50)</f>
        <v/>
      </c>
      <c r="AE50" s="653" t="str">
        <f>IF('ԷնՀ (ՏՋ)'!AE50=0,"",'ԷնՀ (ՏՋ)'!AE50)</f>
        <v/>
      </c>
      <c r="AF50" s="653" t="str">
        <f>IF('ԷնՀ (ՏՋ)'!AF50=0,"",'ԷնՀ (ՏՋ)'!AF50)</f>
        <v/>
      </c>
      <c r="AG50" s="653" t="str">
        <f>IF('ԷնՀ (ՏՋ)'!AG50=0,"",'ԷնՀ (ՏՋ)'!AG50)</f>
        <v/>
      </c>
      <c r="AH50" s="653" t="str">
        <f>IF('ԷնՀ (ՏՋ)'!AH50=0,"",'ԷնՀ (ՏՋ)'!AH50)</f>
        <v/>
      </c>
      <c r="AI50" s="653" t="str">
        <f>IF('ԷնՀ (ՏՋ)'!AI50=0,"",'ԷնՀ (ՏՋ)'!AI50)</f>
        <v/>
      </c>
      <c r="AJ50" s="653" t="str">
        <f>IF('ԷնՀ (ՏՋ)'!AJ50=0,"",'ԷնՀ (ՏՋ)'!AJ50)</f>
        <v/>
      </c>
      <c r="AK50" s="654" t="str">
        <f>IF('ԷնՀ (ՏՋ)'!AK50=0,"",'ԷնՀ (ՏՋ)'!AK50)</f>
        <v/>
      </c>
      <c r="AL50" s="655" t="str">
        <f>IF('ԷնՀ (ՏՋ)'!AL50=0,"",'ԷնՀ (ՏՋ)'!AL50)</f>
        <v/>
      </c>
      <c r="AM50" s="656">
        <f>IF('ԷնՀ (ՏՋ)'!AM50=0,"",'ԷնՀ (ՏՋ)'!AM50)</f>
        <v>71.884799999999998</v>
      </c>
    </row>
    <row r="51" spans="1:40" s="107" customFormat="1" ht="39" hidden="1" customHeight="1" outlineLevel="1">
      <c r="B51" s="623" t="s">
        <v>330</v>
      </c>
      <c r="C51" s="624" t="s">
        <v>549</v>
      </c>
      <c r="D51" s="625" t="s">
        <v>550</v>
      </c>
      <c r="E51" s="670" t="s">
        <v>340</v>
      </c>
      <c r="F51" s="556">
        <f>IF('ԷնՀ (ՏՋ)'!F51=0,"",'ԷնՀ (ՏՋ)'!F51)</f>
        <v>44.305469391697642</v>
      </c>
      <c r="G51" s="652" t="str">
        <f>IF('ԷնՀ (ՏՋ)'!G51=0,"",'ԷնՀ (ՏՋ)'!G51)</f>
        <v/>
      </c>
      <c r="H51" s="653" t="str">
        <f>IF('ԷնՀ (ՏՋ)'!H51=0,"",'ԷնՀ (ՏՋ)'!H51)</f>
        <v/>
      </c>
      <c r="I51" s="653" t="str">
        <f>IF('ԷնՀ (ՏՋ)'!I51=0,"",'ԷնՀ (ՏՋ)'!I51)</f>
        <v/>
      </c>
      <c r="J51" s="653" t="str">
        <f>IF('ԷնՀ (ՏՋ)'!J51=0,"",'ԷնՀ (ՏՋ)'!J51)</f>
        <v/>
      </c>
      <c r="K51" s="653" t="str">
        <f>IF('ԷնՀ (ՏՋ)'!K51=0,"",'ԷնՀ (ՏՋ)'!K51)</f>
        <v/>
      </c>
      <c r="L51" s="653" t="str">
        <f>IF('ԷնՀ (ՏՋ)'!L51=0,"",'ԷնՀ (ՏՋ)'!L51)</f>
        <v/>
      </c>
      <c r="M51" s="653" t="str">
        <f>IF('ԷնՀ (ՏՋ)'!M51=0,"",'ԷնՀ (ՏՋ)'!M51)</f>
        <v/>
      </c>
      <c r="N51" s="654" t="str">
        <f>IF('ԷնՀ (ՏՋ)'!N51=0,"",'ԷնՀ (ՏՋ)'!N51)</f>
        <v/>
      </c>
      <c r="O51" s="653" t="str">
        <f>IF('ԷնՀ (ՏՋ)'!O51=0,"",'ԷնՀ (ՏՋ)'!O51)</f>
        <v/>
      </c>
      <c r="P51" s="653" t="str">
        <f>IF('ԷնՀ (ՏՋ)'!P51=0,"",'ԷնՀ (ՏՋ)'!P51)</f>
        <v/>
      </c>
      <c r="Q51" s="653" t="str">
        <f>IF('ԷնՀ (ՏՋ)'!Q51=0,"",'ԷնՀ (ՏՋ)'!Q51)</f>
        <v/>
      </c>
      <c r="R51" s="653" t="str">
        <f>IF('ԷնՀ (ՏՋ)'!R51=0,"",'ԷնՀ (ՏՋ)'!R51)</f>
        <v/>
      </c>
      <c r="S51" s="653" t="str">
        <f>IF('ԷնՀ (ՏՋ)'!S51=0,"",'ԷնՀ (ՏՋ)'!S51)</f>
        <v/>
      </c>
      <c r="T51" s="653" t="str">
        <f>IF('ԷնՀ (ՏՋ)'!T51=0,"",'ԷնՀ (ՏՋ)'!T51)</f>
        <v/>
      </c>
      <c r="U51" s="653" t="str">
        <f>IF('ԷնՀ (ՏՋ)'!U51=0,"",'ԷնՀ (ՏՋ)'!U51)</f>
        <v/>
      </c>
      <c r="V51" s="653" t="str">
        <f>IF('ԷնՀ (ՏՋ)'!V51=0,"",'ԷնՀ (ՏՋ)'!V51)</f>
        <v/>
      </c>
      <c r="W51" s="653" t="str">
        <f>IF('ԷնՀ (ՏՋ)'!W51=0,"",'ԷնՀ (ՏՋ)'!W51)</f>
        <v/>
      </c>
      <c r="X51" s="653" t="str">
        <f>IF('ԷնՀ (ՏՋ)'!X51=0,"",'ԷնՀ (ՏՋ)'!X51)</f>
        <v/>
      </c>
      <c r="Y51" s="653" t="str">
        <f>IF('ԷնՀ (ՏՋ)'!Y51=0,"",'ԷնՀ (ՏՋ)'!Y51)</f>
        <v/>
      </c>
      <c r="Z51" s="653" t="str">
        <f>IF('ԷնՀ (ՏՋ)'!Z51=0,"",'ԷնՀ (ՏՋ)'!Z51)</f>
        <v/>
      </c>
      <c r="AA51" s="666">
        <f>IF('ԷնՀ (ՏՋ)'!AA51=0,"",'ԷնՀ (ՏՋ)'!AA51)</f>
        <v>2.7708633916976408</v>
      </c>
      <c r="AB51" s="667">
        <f>IF('ԷնՀ (ՏՋ)'!AB51=0,"",'ԷնՀ (ՏՋ)'!AB51)</f>
        <v>32.102606000000002</v>
      </c>
      <c r="AC51" s="653" t="str">
        <f>IF('ԷնՀ (ՏՋ)'!AC51=0,"",'ԷնՀ (ՏՋ)'!AC51)</f>
        <v/>
      </c>
      <c r="AD51" s="653" t="str">
        <f>IF('ԷնՀ (ՏՋ)'!AD51=0,"",'ԷնՀ (ՏՋ)'!AD51)</f>
        <v/>
      </c>
      <c r="AE51" s="653" t="str">
        <f>IF('ԷնՀ (ՏՋ)'!AE51=0,"",'ԷնՀ (ՏՋ)'!AE51)</f>
        <v/>
      </c>
      <c r="AF51" s="653" t="str">
        <f>IF('ԷնՀ (ՏՋ)'!AF51=0,"",'ԷնՀ (ՏՋ)'!AF51)</f>
        <v/>
      </c>
      <c r="AG51" s="653">
        <f>IF('ԷնՀ (ՏՋ)'!AG51=0,"",'ԷնՀ (ՏՋ)'!AG51)</f>
        <v>32.102606000000002</v>
      </c>
      <c r="AH51" s="653" t="str">
        <f>IF('ԷնՀ (ՏՋ)'!AH51=0,"",'ԷնՀ (ՏՋ)'!AH51)</f>
        <v/>
      </c>
      <c r="AI51" s="653" t="str">
        <f>IF('ԷնՀ (ՏՋ)'!AI51=0,"",'ԷնՀ (ՏՋ)'!AI51)</f>
        <v/>
      </c>
      <c r="AJ51" s="653" t="str">
        <f>IF('ԷնՀ (ՏՋ)'!AJ51=0,"",'ԷնՀ (ՏՋ)'!AJ51)</f>
        <v/>
      </c>
      <c r="AK51" s="654" t="str">
        <f>IF('ԷնՀ (ՏՋ)'!AK51=0,"",'ԷնՀ (ՏՋ)'!AK51)</f>
        <v/>
      </c>
      <c r="AL51" s="655" t="str">
        <f>IF('ԷնՀ (ՏՋ)'!AL51=0,"",'ԷնՀ (ՏՋ)'!AL51)</f>
        <v/>
      </c>
      <c r="AM51" s="656">
        <f>IF('ԷնՀ (ՏՋ)'!AM51=0,"",'ԷնՀ (ՏՋ)'!AM51)</f>
        <v>9.4320000000000004</v>
      </c>
    </row>
    <row r="52" spans="1:40" s="107" customFormat="1" ht="34.5" hidden="1" customHeight="1" outlineLevel="1">
      <c r="B52" s="623" t="s">
        <v>331</v>
      </c>
      <c r="C52" s="624" t="s">
        <v>551</v>
      </c>
      <c r="D52" s="625" t="s">
        <v>552</v>
      </c>
      <c r="E52" s="670" t="s">
        <v>346</v>
      </c>
      <c r="F52" s="556">
        <f>IF('ԷնՀ (ՏՋ)'!F52=0,"",'ԷնՀ (ՏՋ)'!F52)</f>
        <v>54.843151320921592</v>
      </c>
      <c r="G52" s="652" t="str">
        <f>IF('ԷնՀ (ՏՋ)'!G52=0,"",'ԷնՀ (ՏՋ)'!G52)</f>
        <v/>
      </c>
      <c r="H52" s="653" t="str">
        <f>IF('ԷնՀ (ՏՋ)'!H52=0,"",'ԷնՀ (ՏՋ)'!H52)</f>
        <v/>
      </c>
      <c r="I52" s="653" t="str">
        <f>IF('ԷնՀ (ՏՋ)'!I52=0,"",'ԷնՀ (ՏՋ)'!I52)</f>
        <v/>
      </c>
      <c r="J52" s="653" t="str">
        <f>IF('ԷնՀ (ՏՋ)'!J52=0,"",'ԷնՀ (ՏՋ)'!J52)</f>
        <v/>
      </c>
      <c r="K52" s="653" t="str">
        <f>IF('ԷնՀ (ՏՋ)'!K52=0,"",'ԷնՀ (ՏՋ)'!K52)</f>
        <v/>
      </c>
      <c r="L52" s="653" t="str">
        <f>IF('ԷնՀ (ՏՋ)'!L52=0,"",'ԷնՀ (ՏՋ)'!L52)</f>
        <v/>
      </c>
      <c r="M52" s="653" t="str">
        <f>IF('ԷնՀ (ՏՋ)'!M52=0,"",'ԷնՀ (ՏՋ)'!M52)</f>
        <v/>
      </c>
      <c r="N52" s="654" t="str">
        <f>IF('ԷնՀ (ՏՋ)'!N52=0,"",'ԷնՀ (ՏՋ)'!N52)</f>
        <v/>
      </c>
      <c r="O52" s="653" t="str">
        <f>IF('ԷնՀ (ՏՋ)'!O52=0,"",'ԷնՀ (ՏՋ)'!O52)</f>
        <v/>
      </c>
      <c r="P52" s="653" t="str">
        <f>IF('ԷնՀ (ՏՋ)'!P52=0,"",'ԷնՀ (ՏՋ)'!P52)</f>
        <v/>
      </c>
      <c r="Q52" s="653" t="str">
        <f>IF('ԷնՀ (ՏՋ)'!Q52=0,"",'ԷնՀ (ՏՋ)'!Q52)</f>
        <v/>
      </c>
      <c r="R52" s="653" t="str">
        <f>IF('ԷնՀ (ՏՋ)'!R52=0,"",'ԷնՀ (ՏՋ)'!R52)</f>
        <v/>
      </c>
      <c r="S52" s="653" t="str">
        <f>IF('ԷնՀ (ՏՋ)'!S52=0,"",'ԷնՀ (ՏՋ)'!S52)</f>
        <v/>
      </c>
      <c r="T52" s="653" t="str">
        <f>IF('ԷնՀ (ՏՋ)'!T52=0,"",'ԷնՀ (ՏՋ)'!T52)</f>
        <v/>
      </c>
      <c r="U52" s="653" t="str">
        <f>IF('ԷնՀ (ՏՋ)'!U52=0,"",'ԷնՀ (ՏՋ)'!U52)</f>
        <v/>
      </c>
      <c r="V52" s="653" t="str">
        <f>IF('ԷնՀ (ՏՋ)'!V52=0,"",'ԷնՀ (ՏՋ)'!V52)</f>
        <v/>
      </c>
      <c r="W52" s="653" t="str">
        <f>IF('ԷնՀ (ՏՋ)'!W52=0,"",'ԷնՀ (ՏՋ)'!W52)</f>
        <v/>
      </c>
      <c r="X52" s="653" t="str">
        <f>IF('ԷնՀ (ՏՋ)'!X52=0,"",'ԷնՀ (ՏՋ)'!X52)</f>
        <v/>
      </c>
      <c r="Y52" s="653" t="str">
        <f>IF('ԷնՀ (ՏՋ)'!Y52=0,"",'ԷնՀ (ՏՋ)'!Y52)</f>
        <v/>
      </c>
      <c r="Z52" s="653" t="str">
        <f>IF('ԷնՀ (ՏՋ)'!Z52=0,"",'ԷնՀ (ՏՋ)'!Z52)</f>
        <v/>
      </c>
      <c r="AA52" s="666">
        <f>IF('ԷնՀ (ՏՋ)'!AA52=0,"",'ԷնՀ (ՏՋ)'!AA52)</f>
        <v>17.213988820921593</v>
      </c>
      <c r="AB52" s="667">
        <f>IF('ԷնՀ (ՏՋ)'!AB52=0,"",'ԷնՀ (ՏՋ)'!AB52)</f>
        <v>9.5562500000000009E-2</v>
      </c>
      <c r="AC52" s="653" t="str">
        <f>IF('ԷնՀ (ՏՋ)'!AC52=0,"",'ԷնՀ (ՏՋ)'!AC52)</f>
        <v/>
      </c>
      <c r="AD52" s="653" t="str">
        <f>IF('ԷնՀ (ՏՋ)'!AD52=0,"",'ԷնՀ (ՏՋ)'!AD52)</f>
        <v/>
      </c>
      <c r="AE52" s="653" t="str">
        <f>IF('ԷնՀ (ՏՋ)'!AE52=0,"",'ԷնՀ (ՏՋ)'!AE52)</f>
        <v/>
      </c>
      <c r="AF52" s="653" t="str">
        <f>IF('ԷնՀ (ՏՋ)'!AF52=0,"",'ԷնՀ (ՏՋ)'!AF52)</f>
        <v/>
      </c>
      <c r="AG52" s="653">
        <f>IF('ԷնՀ (ՏՋ)'!AG52=0,"",'ԷնՀ (ՏՋ)'!AG52)</f>
        <v>9.5562500000000009E-2</v>
      </c>
      <c r="AH52" s="653" t="str">
        <f>IF('ԷնՀ (ՏՋ)'!AH52=0,"",'ԷնՀ (ՏՋ)'!AH52)</f>
        <v/>
      </c>
      <c r="AI52" s="653" t="str">
        <f>IF('ԷնՀ (ՏՋ)'!AI52=0,"",'ԷնՀ (ՏՋ)'!AI52)</f>
        <v/>
      </c>
      <c r="AJ52" s="653" t="str">
        <f>IF('ԷնՀ (ՏՋ)'!AJ52=0,"",'ԷնՀ (ՏՋ)'!AJ52)</f>
        <v/>
      </c>
      <c r="AK52" s="654" t="str">
        <f>IF('ԷնՀ (ՏՋ)'!AK52=0,"",'ԷնՀ (ՏՋ)'!AK52)</f>
        <v/>
      </c>
      <c r="AL52" s="655" t="str">
        <f>IF('ԷնՀ (ՏՋ)'!AL52=0,"",'ԷնՀ (ՏՋ)'!AL52)</f>
        <v/>
      </c>
      <c r="AM52" s="656">
        <f>IF('ԷնՀ (ՏՋ)'!AM52=0,"",'ԷնՀ (ՏՋ)'!AM52)</f>
        <v>37.5336</v>
      </c>
    </row>
    <row r="53" spans="1:40" s="107" customFormat="1" ht="26.25" hidden="1" customHeight="1" outlineLevel="1">
      <c r="B53" s="623" t="s">
        <v>332</v>
      </c>
      <c r="C53" s="624" t="s">
        <v>553</v>
      </c>
      <c r="D53" s="625" t="s">
        <v>554</v>
      </c>
      <c r="E53" s="670" t="s">
        <v>313</v>
      </c>
      <c r="F53" s="556">
        <f>IF('ԷնՀ (ՏՋ)'!F53=0,"",'ԷնՀ (ՏՋ)'!F53)</f>
        <v>301.11456480471014</v>
      </c>
      <c r="G53" s="652">
        <f>IF('ԷնՀ (ՏՋ)'!G53=0,"",'ԷնՀ (ՏՋ)'!G53)</f>
        <v>2.3828999999999999E-2</v>
      </c>
      <c r="H53" s="653" t="str">
        <f>IF('ԷնՀ (ՏՋ)'!H53=0,"",'ԷնՀ (ՏՋ)'!H53)</f>
        <v/>
      </c>
      <c r="I53" s="653">
        <f>IF('ԷնՀ (ՏՋ)'!I53=0,"",'ԷնՀ (ՏՋ)'!I53)</f>
        <v>2.3828999999999999E-2</v>
      </c>
      <c r="J53" s="653" t="str">
        <f>IF('ԷնՀ (ՏՋ)'!J53=0,"",'ԷնՀ (ՏՋ)'!J53)</f>
        <v/>
      </c>
      <c r="K53" s="653" t="str">
        <f>IF('ԷնՀ (ՏՋ)'!K53=0,"",'ԷնՀ (ՏՋ)'!K53)</f>
        <v/>
      </c>
      <c r="L53" s="653" t="str">
        <f>IF('ԷնՀ (ՏՋ)'!L53=0,"",'ԷնՀ (ՏՋ)'!L53)</f>
        <v/>
      </c>
      <c r="M53" s="653" t="str">
        <f>IF('ԷնՀ (ՏՋ)'!M53=0,"",'ԷնՀ (ՏՋ)'!M53)</f>
        <v/>
      </c>
      <c r="N53" s="654">
        <f>IF('ԷնՀ (ՏՋ)'!N53=0,"",'ԷնՀ (ՏՋ)'!N53)</f>
        <v>37.847632539999999</v>
      </c>
      <c r="O53" s="653">
        <f>IF('ԷնՀ (ՏՋ)'!O53=0,"",'ԷնՀ (ՏՋ)'!O53)</f>
        <v>0.76267999999999991</v>
      </c>
      <c r="P53" s="653" t="str">
        <f>IF('ԷնՀ (ՏՋ)'!P53=0,"",'ԷնՀ (ՏՋ)'!P53)</f>
        <v/>
      </c>
      <c r="Q53" s="653" t="str">
        <f>IF('ԷնՀ (ՏՋ)'!Q53=0,"",'ԷնՀ (ՏՋ)'!Q53)</f>
        <v/>
      </c>
      <c r="R53" s="653">
        <f>IF('ԷնՀ (ՏՋ)'!R53=0,"",'ԷնՀ (ՏՋ)'!R53)</f>
        <v>3.5047400000000004</v>
      </c>
      <c r="S53" s="653" t="str">
        <f>IF('ԷնՀ (ՏՋ)'!S53=0,"",'ԷնՀ (ՏՋ)'!S53)</f>
        <v/>
      </c>
      <c r="T53" s="653" t="str">
        <f>IF('ԷնՀ (ՏՋ)'!T53=0,"",'ԷնՀ (ՏՋ)'!T53)</f>
        <v/>
      </c>
      <c r="U53" s="653">
        <f>IF('ԷնՀ (ՏՋ)'!U53=0,"",'ԷնՀ (ՏՋ)'!U53)</f>
        <v>33.580212539999998</v>
      </c>
      <c r="V53" s="653" t="str">
        <f>IF('ԷնՀ (ՏՋ)'!V53=0,"",'ԷնՀ (ՏՋ)'!V53)</f>
        <v/>
      </c>
      <c r="W53" s="653" t="str">
        <f>IF('ԷնՀ (ՏՋ)'!W53=0,"",'ԷնՀ (ՏՋ)'!W53)</f>
        <v/>
      </c>
      <c r="X53" s="653" t="str">
        <f>IF('ԷնՀ (ՏՋ)'!X53=0,"",'ԷնՀ (ՏՋ)'!X53)</f>
        <v/>
      </c>
      <c r="Y53" s="653" t="str">
        <f>IF('ԷնՀ (ՏՋ)'!Y53=0,"",'ԷնՀ (ՏՋ)'!Y53)</f>
        <v/>
      </c>
      <c r="Z53" s="653" t="str">
        <f>IF('ԷնՀ (ՏՋ)'!Z53=0,"",'ԷնՀ (ՏՋ)'!Z53)</f>
        <v/>
      </c>
      <c r="AA53" s="666">
        <f>IF('ԷնՀ (ՏՋ)'!AA53=0,"",'ԷնՀ (ՏՋ)'!AA53)</f>
        <v>151.1159622247101</v>
      </c>
      <c r="AB53" s="667">
        <f>IF('ԷնՀ (ՏՋ)'!AB53=0,"",'ԷնՀ (ՏՋ)'!AB53)</f>
        <v>1.5410400000000002E-3</v>
      </c>
      <c r="AC53" s="653" t="str">
        <f>IF('ԷնՀ (ՏՋ)'!AC53=0,"",'ԷնՀ (ՏՋ)'!AC53)</f>
        <v/>
      </c>
      <c r="AD53" s="653" t="str">
        <f>IF('ԷնՀ (ՏՋ)'!AD53=0,"",'ԷնՀ (ՏՋ)'!AD53)</f>
        <v/>
      </c>
      <c r="AE53" s="653" t="str">
        <f>IF('ԷնՀ (ՏՋ)'!AE53=0,"",'ԷնՀ (ՏՋ)'!AE53)</f>
        <v/>
      </c>
      <c r="AF53" s="653" t="str">
        <f>IF('ԷնՀ (ՏՋ)'!AF53=0,"",'ԷնՀ (ՏՋ)'!AF53)</f>
        <v/>
      </c>
      <c r="AG53" s="653">
        <f>IF('ԷնՀ (ՏՋ)'!AG53=0,"",'ԷնՀ (ՏՋ)'!AG53)</f>
        <v>1.3900000000000002E-3</v>
      </c>
      <c r="AH53" s="653">
        <f>IF('ԷնՀ (ՏՋ)'!AH53=0,"",'ԷնՀ (ՏՋ)'!AH53)</f>
        <v>1.5104000000000002E-4</v>
      </c>
      <c r="AI53" s="653" t="str">
        <f>IF('ԷնՀ (ՏՋ)'!AI53=0,"",'ԷնՀ (ՏՋ)'!AI53)</f>
        <v/>
      </c>
      <c r="AJ53" s="653" t="str">
        <f>IF('ԷնՀ (ՏՋ)'!AJ53=0,"",'ԷնՀ (ՏՋ)'!AJ53)</f>
        <v/>
      </c>
      <c r="AK53" s="654" t="str">
        <f>IF('ԷնՀ (ՏՋ)'!AK53=0,"",'ԷնՀ (ՏՋ)'!AK53)</f>
        <v/>
      </c>
      <c r="AL53" s="655" t="str">
        <f>IF('ԷնՀ (ՏՋ)'!AL53=0,"",'ԷնՀ (ՏՋ)'!AL53)</f>
        <v/>
      </c>
      <c r="AM53" s="656">
        <f>IF('ԷնՀ (ՏՋ)'!AM53=0,"",'ԷնՀ (ՏՋ)'!AM53)</f>
        <v>112.12560000000001</v>
      </c>
    </row>
    <row r="54" spans="1:40" s="107" customFormat="1" ht="26.25" hidden="1" customHeight="1" outlineLevel="1">
      <c r="B54" s="623" t="s">
        <v>342</v>
      </c>
      <c r="C54" s="624" t="s">
        <v>555</v>
      </c>
      <c r="D54" s="625" t="s">
        <v>496</v>
      </c>
      <c r="E54" s="670" t="s">
        <v>344</v>
      </c>
      <c r="F54" s="556">
        <f>IF('ԷնՀ (ՏՋ)'!F54=0,"",'ԷնՀ (ՏՋ)'!F54)</f>
        <v>221.00096975861356</v>
      </c>
      <c r="G54" s="652" t="str">
        <f>IF('ԷնՀ (ՏՋ)'!G54=0,"",'ԷնՀ (ՏՋ)'!G54)</f>
        <v/>
      </c>
      <c r="H54" s="653" t="str">
        <f>IF('ԷնՀ (ՏՋ)'!H54=0,"",'ԷնՀ (ՏՋ)'!H54)</f>
        <v/>
      </c>
      <c r="I54" s="653" t="str">
        <f>IF('ԷնՀ (ՏՋ)'!I54=0,"",'ԷնՀ (ՏՋ)'!I54)</f>
        <v/>
      </c>
      <c r="J54" s="653" t="str">
        <f>IF('ԷնՀ (ՏՋ)'!J54=0,"",'ԷնՀ (ՏՋ)'!J54)</f>
        <v/>
      </c>
      <c r="K54" s="653" t="str">
        <f>IF('ԷնՀ (ՏՋ)'!K54=0,"",'ԷնՀ (ՏՋ)'!K54)</f>
        <v/>
      </c>
      <c r="L54" s="653" t="str">
        <f>IF('ԷնՀ (ՏՋ)'!L54=0,"",'ԷնՀ (ՏՋ)'!L54)</f>
        <v/>
      </c>
      <c r="M54" s="653" t="str">
        <f>IF('ԷնՀ (ՏՋ)'!M54=0,"",'ԷնՀ (ՏՋ)'!M54)</f>
        <v/>
      </c>
      <c r="N54" s="654">
        <f>IF('ԷնՀ (ՏՋ)'!N54=0,"",'ԷնՀ (ՏՋ)'!N54)</f>
        <v>0.13077159999999999</v>
      </c>
      <c r="O54" s="653">
        <f>IF('ԷնՀ (ՏՋ)'!O54=0,"",'ԷնՀ (ՏՋ)'!O54)</f>
        <v>5.9799999999999999E-2</v>
      </c>
      <c r="P54" s="653" t="str">
        <f>IF('ԷնՀ (ՏՋ)'!P54=0,"",'ԷնՀ (ՏՋ)'!P54)</f>
        <v/>
      </c>
      <c r="Q54" s="653" t="str">
        <f>IF('ԷնՀ (ՏՋ)'!Q54=0,"",'ԷնՀ (ՏՋ)'!Q54)</f>
        <v/>
      </c>
      <c r="R54" s="653" t="str">
        <f>IF('ԷնՀ (ՏՋ)'!R54=0,"",'ԷնՀ (ՏՋ)'!R54)</f>
        <v/>
      </c>
      <c r="S54" s="653" t="str">
        <f>IF('ԷնՀ (ՏՋ)'!S54=0,"",'ԷնՀ (ՏՋ)'!S54)</f>
        <v/>
      </c>
      <c r="T54" s="653" t="str">
        <f>IF('ԷնՀ (ՏՋ)'!T54=0,"",'ԷնՀ (ՏՋ)'!T54)</f>
        <v/>
      </c>
      <c r="U54" s="653">
        <f>IF('ԷնՀ (ՏՋ)'!U54=0,"",'ԷնՀ (ՏՋ)'!U54)</f>
        <v>7.0971599999999996E-2</v>
      </c>
      <c r="V54" s="653" t="str">
        <f>IF('ԷնՀ (ՏՋ)'!V54=0,"",'ԷնՀ (ՏՋ)'!V54)</f>
        <v/>
      </c>
      <c r="W54" s="653" t="str">
        <f>IF('ԷնՀ (ՏՋ)'!W54=0,"",'ԷնՀ (ՏՋ)'!W54)</f>
        <v/>
      </c>
      <c r="X54" s="653" t="str">
        <f>IF('ԷնՀ (ՏՋ)'!X54=0,"",'ԷնՀ (ՏՋ)'!X54)</f>
        <v/>
      </c>
      <c r="Y54" s="653" t="str">
        <f>IF('ԷնՀ (ՏՋ)'!Y54=0,"",'ԷնՀ (ՏՋ)'!Y54)</f>
        <v/>
      </c>
      <c r="Z54" s="653" t="str">
        <f>IF('ԷնՀ (ՏՋ)'!Z54=0,"",'ԷնՀ (ՏՋ)'!Z54)</f>
        <v/>
      </c>
      <c r="AA54" s="666">
        <f>IF('ԷնՀ (ՏՋ)'!AA54=0,"",'ԷնՀ (ՏՋ)'!AA54)</f>
        <v>53.027398158613593</v>
      </c>
      <c r="AB54" s="667" t="str">
        <f>IF('ԷնՀ (ՏՋ)'!AB54=0,"",'ԷնՀ (ՏՋ)'!AB54)</f>
        <v/>
      </c>
      <c r="AC54" s="653" t="str">
        <f>IF('ԷնՀ (ՏՋ)'!AC54=0,"",'ԷնՀ (ՏՋ)'!AC54)</f>
        <v/>
      </c>
      <c r="AD54" s="653" t="str">
        <f>IF('ԷնՀ (ՏՋ)'!AD54=0,"",'ԷնՀ (ՏՋ)'!AD54)</f>
        <v/>
      </c>
      <c r="AE54" s="653" t="str">
        <f>IF('ԷնՀ (ՏՋ)'!AE54=0,"",'ԷնՀ (ՏՋ)'!AE54)</f>
        <v/>
      </c>
      <c r="AF54" s="653" t="str">
        <f>IF('ԷնՀ (ՏՋ)'!AF54=0,"",'ԷնՀ (ՏՋ)'!AF54)</f>
        <v/>
      </c>
      <c r="AG54" s="653" t="str">
        <f>IF('ԷնՀ (ՏՋ)'!AG54=0,"",'ԷնՀ (ՏՋ)'!AG54)</f>
        <v/>
      </c>
      <c r="AH54" s="653" t="str">
        <f>IF('ԷնՀ (ՏՋ)'!AH54=0,"",'ԷնՀ (ՏՋ)'!AH54)</f>
        <v/>
      </c>
      <c r="AI54" s="653" t="str">
        <f>IF('ԷնՀ (ՏՋ)'!AI54=0,"",'ԷնՀ (ՏՋ)'!AI54)</f>
        <v/>
      </c>
      <c r="AJ54" s="653" t="str">
        <f>IF('ԷնՀ (ՏՋ)'!AJ54=0,"",'ԷնՀ (ՏՋ)'!AJ54)</f>
        <v/>
      </c>
      <c r="AK54" s="654" t="str">
        <f>IF('ԷնՀ (ՏՋ)'!AK54=0,"",'ԷնՀ (ՏՋ)'!AK54)</f>
        <v/>
      </c>
      <c r="AL54" s="655" t="str">
        <f>IF('ԷնՀ (ՏՋ)'!AL54=0,"",'ԷնՀ (ՏՋ)'!AL54)</f>
        <v/>
      </c>
      <c r="AM54" s="656">
        <f>IF('ԷնՀ (ՏՋ)'!AM54=0,"",'ԷնՀ (ՏՋ)'!AM54)</f>
        <v>167.84279999999998</v>
      </c>
    </row>
    <row r="55" spans="1:40" ht="26.25" customHeight="1">
      <c r="A55" s="105"/>
      <c r="B55" s="999" t="s">
        <v>175</v>
      </c>
      <c r="C55" s="1001" t="s">
        <v>556</v>
      </c>
      <c r="D55" s="1002" t="s">
        <v>557</v>
      </c>
      <c r="E55" s="1003" t="s">
        <v>195</v>
      </c>
      <c r="F55" s="1004">
        <f>IF('ԷնՀ (ՏՋ)'!F55=0,"",'ԷնՀ (ՏՋ)'!F55)</f>
        <v>25853.201154500843</v>
      </c>
      <c r="G55" s="1005" t="str">
        <f>IF('ԷնՀ (ՏՋ)'!G55=0,"",'ԷնՀ (ՏՋ)'!G55)</f>
        <v/>
      </c>
      <c r="H55" s="1006" t="str">
        <f>IF('ԷնՀ (ՏՋ)'!H55=0,"",'ԷնՀ (ՏՋ)'!H55)</f>
        <v/>
      </c>
      <c r="I55" s="1006" t="str">
        <f>IF('ԷնՀ (ՏՋ)'!I55=0,"",'ԷնՀ (ՏՋ)'!I55)</f>
        <v/>
      </c>
      <c r="J55" s="1006" t="str">
        <f>IF('ԷնՀ (ՏՋ)'!J55=0,"",'ԷնՀ (ՏՋ)'!J55)</f>
        <v/>
      </c>
      <c r="K55" s="1006" t="str">
        <f>IF('ԷնՀ (ՏՋ)'!K55=0,"",'ԷնՀ (ՏՋ)'!K55)</f>
        <v/>
      </c>
      <c r="L55" s="1006" t="str">
        <f>IF('ԷնՀ (ՏՋ)'!L55=0,"",'ԷնՀ (ՏՋ)'!L55)</f>
        <v/>
      </c>
      <c r="M55" s="1006" t="str">
        <f>IF('ԷնՀ (ՏՋ)'!M55=0,"",'ԷնՀ (ՏՋ)'!M55)</f>
        <v/>
      </c>
      <c r="N55" s="1007">
        <f>IF('ԷնՀ (ՏՋ)'!N55=0,"",'ԷնՀ (ՏՋ)'!N55)</f>
        <v>9306.4805677470013</v>
      </c>
      <c r="O55" s="1006">
        <f>IF('ԷնՀ (ՏՋ)'!O55=0,"",'ԷնՀ (ՏՋ)'!O55)</f>
        <v>33.051551999999994</v>
      </c>
      <c r="P55" s="1006">
        <f>IF('ԷնՀ (ՏՋ)'!P55=0,"",'ԷնՀ (ՏՋ)'!P55)</f>
        <v>6142.284090000001</v>
      </c>
      <c r="Q55" s="1006" t="str">
        <f>IF('ԷնՀ (ՏՋ)'!Q55=0,"",'ԷնՀ (ՏՋ)'!Q55)</f>
        <v/>
      </c>
      <c r="R55" s="1006" t="str">
        <f>IF('ԷնՀ (ՏՋ)'!R55=0,"",'ԷնՀ (ՏՋ)'!R55)</f>
        <v/>
      </c>
      <c r="S55" s="1006" t="str">
        <f>IF('ԷնՀ (ՏՋ)'!S55=0,"",'ԷնՀ (ՏՋ)'!S55)</f>
        <v/>
      </c>
      <c r="T55" s="1006" t="str">
        <f>IF('ԷնՀ (ՏՋ)'!T55=0,"",'ԷնՀ (ՏՋ)'!T55)</f>
        <v/>
      </c>
      <c r="U55" s="1006">
        <f>IF('ԷնՀ (ՏՋ)'!U55=0,"",'ԷնՀ (ՏՋ)'!U55)</f>
        <v>3131.1449257470003</v>
      </c>
      <c r="V55" s="1006" t="str">
        <f>IF('ԷնՀ (ՏՋ)'!V55=0,"",'ԷնՀ (ՏՋ)'!V55)</f>
        <v/>
      </c>
      <c r="W55" s="1006" t="str">
        <f>IF('ԷնՀ (ՏՋ)'!W55=0,"",'ԷնՀ (ՏՋ)'!W55)</f>
        <v/>
      </c>
      <c r="X55" s="1006" t="str">
        <f>IF('ԷնՀ (ՏՋ)'!X55=0,"",'ԷնՀ (ՏՋ)'!X55)</f>
        <v/>
      </c>
      <c r="Y55" s="1006" t="str">
        <f>IF('ԷնՀ (ՏՋ)'!Y55=0,"",'ԷնՀ (ՏՋ)'!Y55)</f>
        <v/>
      </c>
      <c r="Z55" s="1006" t="str">
        <f>IF('ԷնՀ (ՏՋ)'!Z55=0,"",'ԷնՀ (ՏՋ)'!Z55)</f>
        <v/>
      </c>
      <c r="AA55" s="1008">
        <f>IF('ԷնՀ (ՏՋ)'!AA55=0,"",'ԷնՀ (ՏՋ)'!AA55)</f>
        <v>16185.305786753845</v>
      </c>
      <c r="AB55" s="728" t="str">
        <f>IF('ԷնՀ (ՏՋ)'!AB55=0,"",'ԷնՀ (ՏՋ)'!AB55)</f>
        <v/>
      </c>
      <c r="AC55" s="1006" t="str">
        <f>IF('ԷնՀ (ՏՋ)'!AC55=0,"",'ԷնՀ (ՏՋ)'!AC55)</f>
        <v/>
      </c>
      <c r="AD55" s="1006" t="str">
        <f>IF('ԷնՀ (ՏՋ)'!AD55=0,"",'ԷնՀ (ՏՋ)'!AD55)</f>
        <v/>
      </c>
      <c r="AE55" s="1006" t="str">
        <f>IF('ԷնՀ (ՏՋ)'!AE55=0,"",'ԷնՀ (ՏՋ)'!AE55)</f>
        <v/>
      </c>
      <c r="AF55" s="1006" t="str">
        <f>IF('ԷնՀ (ՏՋ)'!AF55=0,"",'ԷնՀ (ՏՋ)'!AF55)</f>
        <v/>
      </c>
      <c r="AG55" s="1006" t="str">
        <f>IF('ԷնՀ (ՏՋ)'!AG55=0,"",'ԷնՀ (ՏՋ)'!AG55)</f>
        <v/>
      </c>
      <c r="AH55" s="1006" t="str">
        <f>IF('ԷնՀ (ՏՋ)'!AH55=0,"",'ԷնՀ (ՏՋ)'!AH55)</f>
        <v/>
      </c>
      <c r="AI55" s="1006" t="str">
        <f>IF('ԷնՀ (ՏՋ)'!AI55=0,"",'ԷնՀ (ՏՋ)'!AI55)</f>
        <v/>
      </c>
      <c r="AJ55" s="1006" t="str">
        <f>IF('ԷնՀ (ՏՋ)'!AJ55=0,"",'ԷնՀ (ՏՋ)'!AJ55)</f>
        <v/>
      </c>
      <c r="AK55" s="1007" t="str">
        <f>IF('ԷնՀ (ՏՋ)'!AK55=0,"",'ԷնՀ (ՏՋ)'!AK55)</f>
        <v/>
      </c>
      <c r="AL55" s="1009" t="str">
        <f>IF('ԷնՀ (ՏՋ)'!AL55=0,"",'ԷնՀ (ՏՋ)'!AL55)</f>
        <v/>
      </c>
      <c r="AM55" s="729">
        <f>IF('ԷնՀ (ՏՋ)'!AM55=0,"",'ԷնՀ (ՏՋ)'!AM55)</f>
        <v>361.41480000000001</v>
      </c>
    </row>
    <row r="56" spans="1:40" ht="40.5" customHeight="1" outlineLevel="1">
      <c r="A56" s="105"/>
      <c r="B56" s="552" t="s">
        <v>176</v>
      </c>
      <c r="C56" s="624" t="s">
        <v>558</v>
      </c>
      <c r="D56" s="625" t="s">
        <v>559</v>
      </c>
      <c r="E56" s="670" t="s">
        <v>315</v>
      </c>
      <c r="F56" s="556">
        <f>IF('ԷնՀ (ՏՋ)'!F56=0,"",'ԷնՀ (ՏՋ)'!F56)</f>
        <v>257.91120000000001</v>
      </c>
      <c r="G56" s="652" t="str">
        <f>IF('ԷնՀ (ՏՋ)'!G56=0,"",'ԷնՀ (ՏՋ)'!G56)</f>
        <v/>
      </c>
      <c r="H56" s="653" t="str">
        <f>IF('ԷնՀ (ՏՋ)'!H56=0,"",'ԷնՀ (ՏՋ)'!H56)</f>
        <v/>
      </c>
      <c r="I56" s="653" t="str">
        <f>IF('ԷնՀ (ՏՋ)'!I56=0,"",'ԷնՀ (ՏՋ)'!I56)</f>
        <v/>
      </c>
      <c r="J56" s="653" t="str">
        <f>IF('ԷնՀ (ՏՋ)'!J56=0,"",'ԷնՀ (ՏՋ)'!J56)</f>
        <v/>
      </c>
      <c r="K56" s="653" t="str">
        <f>IF('ԷնՀ (ՏՋ)'!K56=0,"",'ԷնՀ (ՏՋ)'!K56)</f>
        <v/>
      </c>
      <c r="L56" s="653" t="str">
        <f>IF('ԷնՀ (ՏՋ)'!L56=0,"",'ԷնՀ (ՏՋ)'!L56)</f>
        <v/>
      </c>
      <c r="M56" s="653" t="str">
        <f>IF('ԷնՀ (ՏՋ)'!M56=0,"",'ԷնՀ (ՏՋ)'!M56)</f>
        <v/>
      </c>
      <c r="N56" s="654" t="str">
        <f>IF('ԷնՀ (ՏՋ)'!N56=0,"",'ԷնՀ (ՏՋ)'!N56)</f>
        <v/>
      </c>
      <c r="O56" s="653" t="str">
        <f>IF('ԷնՀ (ՏՋ)'!O56=0,"",'ԷնՀ (ՏՋ)'!O56)</f>
        <v/>
      </c>
      <c r="P56" s="653" t="str">
        <f>IF('ԷնՀ (ՏՋ)'!P56=0,"",'ԷնՀ (ՏՋ)'!P56)</f>
        <v/>
      </c>
      <c r="Q56" s="653" t="str">
        <f>IF('ԷնՀ (ՏՋ)'!Q56=0,"",'ԷնՀ (ՏՋ)'!Q56)</f>
        <v/>
      </c>
      <c r="R56" s="653" t="str">
        <f>IF('ԷնՀ (ՏՋ)'!R56=0,"",'ԷնՀ (ՏՋ)'!R56)</f>
        <v/>
      </c>
      <c r="S56" s="653" t="str">
        <f>IF('ԷնՀ (ՏՋ)'!S56=0,"",'ԷնՀ (ՏՋ)'!S56)</f>
        <v/>
      </c>
      <c r="T56" s="653" t="str">
        <f>IF('ԷնՀ (ՏՋ)'!T56=0,"",'ԷնՀ (ՏՋ)'!T56)</f>
        <v/>
      </c>
      <c r="U56" s="653" t="str">
        <f>IF('ԷնՀ (ՏՋ)'!U56=0,"",'ԷնՀ (ՏՋ)'!U56)</f>
        <v/>
      </c>
      <c r="V56" s="653" t="str">
        <f>IF('ԷնՀ (ՏՋ)'!V56=0,"",'ԷնՀ (ՏՋ)'!V56)</f>
        <v/>
      </c>
      <c r="W56" s="653" t="str">
        <f>IF('ԷնՀ (ՏՋ)'!W56=0,"",'ԷնՀ (ՏՋ)'!W56)</f>
        <v/>
      </c>
      <c r="X56" s="653" t="str">
        <f>IF('ԷնՀ (ՏՋ)'!X56=0,"",'ԷնՀ (ՏՋ)'!X56)</f>
        <v/>
      </c>
      <c r="Y56" s="653" t="str">
        <f>IF('ԷնՀ (ՏՋ)'!Y56=0,"",'ԷնՀ (ՏՋ)'!Y56)</f>
        <v/>
      </c>
      <c r="Z56" s="653" t="str">
        <f>IF('ԷնՀ (ՏՋ)'!Z56=0,"",'ԷնՀ (ՏՋ)'!Z56)</f>
        <v/>
      </c>
      <c r="AA56" s="666" t="str">
        <f>IF('ԷնՀ (ՏՋ)'!AA56=0,"",'ԷնՀ (ՏՋ)'!AA56)</f>
        <v/>
      </c>
      <c r="AB56" s="667" t="str">
        <f>IF('ԷնՀ (ՏՋ)'!AB56=0,"",'ԷնՀ (ՏՋ)'!AB56)</f>
        <v/>
      </c>
      <c r="AC56" s="653" t="str">
        <f>IF('ԷնՀ (ՏՋ)'!AC56=0,"",'ԷնՀ (ՏՋ)'!AC56)</f>
        <v/>
      </c>
      <c r="AD56" s="653" t="str">
        <f>IF('ԷնՀ (ՏՋ)'!AD56=0,"",'ԷնՀ (ՏՋ)'!AD56)</f>
        <v/>
      </c>
      <c r="AE56" s="653" t="str">
        <f>IF('ԷնՀ (ՏՋ)'!AE56=0,"",'ԷնՀ (ՏՋ)'!AE56)</f>
        <v/>
      </c>
      <c r="AF56" s="653" t="str">
        <f>IF('ԷնՀ (ՏՋ)'!AF56=0,"",'ԷնՀ (ՏՋ)'!AF56)</f>
        <v/>
      </c>
      <c r="AG56" s="653" t="str">
        <f>IF('ԷնՀ (ՏՋ)'!AG56=0,"",'ԷնՀ (ՏՋ)'!AG56)</f>
        <v/>
      </c>
      <c r="AH56" s="653" t="str">
        <f>IF('ԷնՀ (ՏՋ)'!AH56=0,"",'ԷնՀ (ՏՋ)'!AH56)</f>
        <v/>
      </c>
      <c r="AI56" s="653" t="str">
        <f>IF('ԷնՀ (ՏՋ)'!AI56=0,"",'ԷնՀ (ՏՋ)'!AI56)</f>
        <v/>
      </c>
      <c r="AJ56" s="653" t="str">
        <f>IF('ԷնՀ (ՏՋ)'!AJ56=0,"",'ԷնՀ (ՏՋ)'!AJ56)</f>
        <v/>
      </c>
      <c r="AK56" s="654" t="str">
        <f>IF('ԷնՀ (ՏՋ)'!AK56=0,"",'ԷնՀ (ՏՋ)'!AK56)</f>
        <v/>
      </c>
      <c r="AL56" s="655" t="str">
        <f>IF('ԷնՀ (ՏՋ)'!AL56=0,"",'ԷնՀ (ՏՋ)'!AL56)</f>
        <v/>
      </c>
      <c r="AM56" s="656">
        <f>IF('ԷնՀ (ՏՋ)'!AM56=0,"",'ԷնՀ (ՏՋ)'!AM56)</f>
        <v>257.91120000000001</v>
      </c>
    </row>
    <row r="57" spans="1:40" s="107" customFormat="1" ht="26.25" customHeight="1" outlineLevel="1">
      <c r="B57" s="623" t="s">
        <v>177</v>
      </c>
      <c r="C57" s="624" t="s">
        <v>560</v>
      </c>
      <c r="D57" s="625" t="s">
        <v>561</v>
      </c>
      <c r="E57" s="670" t="s">
        <v>245</v>
      </c>
      <c r="F57" s="556">
        <f>IF('ԷնՀ (ՏՋ)'!F57=0,"",'ԷնՀ (ՏՋ)'!F57)</f>
        <v>25491.786354500844</v>
      </c>
      <c r="G57" s="652" t="str">
        <f>IF('ԷնՀ (ՏՋ)'!G57=0,"",'ԷնՀ (ՏՋ)'!G57)</f>
        <v/>
      </c>
      <c r="H57" s="653" t="str">
        <f>IF('ԷնՀ (ՏՋ)'!H57=0,"",'ԷնՀ (ՏՋ)'!H57)</f>
        <v/>
      </c>
      <c r="I57" s="653" t="str">
        <f>IF('ԷնՀ (ՏՋ)'!I57=0,"",'ԷնՀ (ՏՋ)'!I57)</f>
        <v/>
      </c>
      <c r="J57" s="653" t="str">
        <f>IF('ԷնՀ (ՏՋ)'!J57=0,"",'ԷնՀ (ՏՋ)'!J57)</f>
        <v/>
      </c>
      <c r="K57" s="653" t="str">
        <f>IF('ԷնՀ (ՏՋ)'!K57=0,"",'ԷնՀ (ՏՋ)'!K57)</f>
        <v/>
      </c>
      <c r="L57" s="653" t="str">
        <f>IF('ԷնՀ (ՏՋ)'!L57=0,"",'ԷնՀ (ՏՋ)'!L57)</f>
        <v/>
      </c>
      <c r="M57" s="653" t="str">
        <f>IF('ԷնՀ (ՏՋ)'!M57=0,"",'ԷնՀ (ՏՋ)'!M57)</f>
        <v/>
      </c>
      <c r="N57" s="654">
        <f>IF('ԷնՀ (ՏՋ)'!N57=0,"",'ԷնՀ (ՏՋ)'!N57)</f>
        <v>9306.4805677470013</v>
      </c>
      <c r="O57" s="653">
        <f>IF('ԷնՀ (ՏՋ)'!O57=0,"",'ԷնՀ (ՏՋ)'!O57)</f>
        <v>33.051551999999994</v>
      </c>
      <c r="P57" s="653">
        <f>IF('ԷնՀ (ՏՋ)'!P57=0,"",'ԷնՀ (ՏՋ)'!P57)</f>
        <v>6142.284090000001</v>
      </c>
      <c r="Q57" s="653" t="str">
        <f>IF('ԷնՀ (ՏՋ)'!Q57=0,"",'ԷնՀ (ՏՋ)'!Q57)</f>
        <v/>
      </c>
      <c r="R57" s="653" t="str">
        <f>IF('ԷնՀ (ՏՋ)'!R57=0,"",'ԷնՀ (ՏՋ)'!R57)</f>
        <v/>
      </c>
      <c r="S57" s="653" t="str">
        <f>IF('ԷնՀ (ՏՋ)'!S57=0,"",'ԷնՀ (ՏՋ)'!S57)</f>
        <v/>
      </c>
      <c r="T57" s="653" t="str">
        <f>IF('ԷնՀ (ՏՋ)'!T57=0,"",'ԷնՀ (ՏՋ)'!T57)</f>
        <v/>
      </c>
      <c r="U57" s="653">
        <f>IF('ԷնՀ (ՏՋ)'!U57=0,"",'ԷնՀ (ՏՋ)'!U57)</f>
        <v>3131.1449257470003</v>
      </c>
      <c r="V57" s="653" t="str">
        <f>IF('ԷնՀ (ՏՋ)'!V57=0,"",'ԷնՀ (ՏՋ)'!V57)</f>
        <v/>
      </c>
      <c r="W57" s="653" t="str">
        <f>IF('ԷնՀ (ՏՋ)'!W57=0,"",'ԷնՀ (ՏՋ)'!W57)</f>
        <v/>
      </c>
      <c r="X57" s="653" t="str">
        <f>IF('ԷնՀ (ՏՋ)'!X57=0,"",'ԷնՀ (ՏՋ)'!X57)</f>
        <v/>
      </c>
      <c r="Y57" s="653" t="str">
        <f>IF('ԷնՀ (ՏՋ)'!Y57=0,"",'ԷնՀ (ՏՋ)'!Y57)</f>
        <v/>
      </c>
      <c r="Z57" s="653" t="str">
        <f>IF('ԷնՀ (ՏՋ)'!Z57=0,"",'ԷնՀ (ՏՋ)'!Z57)</f>
        <v/>
      </c>
      <c r="AA57" s="666">
        <f>IF('ԷնՀ (ՏՋ)'!AA57=0,"",'ԷնՀ (ՏՋ)'!AA57)</f>
        <v>16185.305786753845</v>
      </c>
      <c r="AB57" s="667" t="str">
        <f>IF('ԷնՀ (ՏՋ)'!AB57=0,"",'ԷնՀ (ՏՋ)'!AB57)</f>
        <v/>
      </c>
      <c r="AC57" s="653" t="str">
        <f>IF('ԷնՀ (ՏՋ)'!AC57=0,"",'ԷնՀ (ՏՋ)'!AC57)</f>
        <v/>
      </c>
      <c r="AD57" s="653" t="str">
        <f>IF('ԷնՀ (ՏՋ)'!AD57=0,"",'ԷնՀ (ՏՋ)'!AD57)</f>
        <v/>
      </c>
      <c r="AE57" s="653" t="str">
        <f>IF('ԷնՀ (ՏՋ)'!AE57=0,"",'ԷնՀ (ՏՋ)'!AE57)</f>
        <v/>
      </c>
      <c r="AF57" s="653" t="str">
        <f>IF('ԷնՀ (ՏՋ)'!AF57=0,"",'ԷնՀ (ՏՋ)'!AF57)</f>
        <v/>
      </c>
      <c r="AG57" s="653" t="str">
        <f>IF('ԷնՀ (ՏՋ)'!AG57=0,"",'ԷնՀ (ՏՋ)'!AG57)</f>
        <v/>
      </c>
      <c r="AH57" s="653" t="str">
        <f>IF('ԷնՀ (ՏՋ)'!AH57=0,"",'ԷնՀ (ՏՋ)'!AH57)</f>
        <v/>
      </c>
      <c r="AI57" s="653" t="str">
        <f>IF('ԷնՀ (ՏՋ)'!AI57=0,"",'ԷնՀ (ՏՋ)'!AI57)</f>
        <v/>
      </c>
      <c r="AJ57" s="653" t="str">
        <f>IF('ԷնՀ (ՏՋ)'!AJ57=0,"",'ԷնՀ (ՏՋ)'!AJ57)</f>
        <v/>
      </c>
      <c r="AK57" s="654" t="str">
        <f>IF('ԷնՀ (ՏՋ)'!AK57=0,"",'ԷնՀ (ՏՋ)'!AK57)</f>
        <v/>
      </c>
      <c r="AL57" s="655" t="str">
        <f>IF('ԷնՀ (ՏՋ)'!AL57=0,"",'ԷնՀ (ՏՋ)'!AL57)</f>
        <v/>
      </c>
      <c r="AM57" s="656" t="str">
        <f>IF('ԷնՀ (ՏՋ)'!AM57=0,"",'ԷնՀ (ՏՋ)'!AM57)</f>
        <v/>
      </c>
    </row>
    <row r="58" spans="1:40" s="107" customFormat="1" ht="26.25" customHeight="1" outlineLevel="1">
      <c r="B58" s="623" t="s">
        <v>247</v>
      </c>
      <c r="C58" s="624" t="s">
        <v>562</v>
      </c>
      <c r="D58" s="625" t="s">
        <v>563</v>
      </c>
      <c r="E58" s="670" t="s">
        <v>246</v>
      </c>
      <c r="F58" s="556">
        <f>IF('ԷնՀ (ՏՋ)'!F58=0,"",'ԷնՀ (ՏՋ)'!F58)</f>
        <v>72.5364</v>
      </c>
      <c r="G58" s="652" t="str">
        <f>IF('ԷնՀ (ՏՋ)'!G58=0,"",'ԷնՀ (ՏՋ)'!G58)</f>
        <v/>
      </c>
      <c r="H58" s="653" t="str">
        <f>IF('ԷնՀ (ՏՋ)'!H58=0,"",'ԷնՀ (ՏՋ)'!H58)</f>
        <v/>
      </c>
      <c r="I58" s="653" t="str">
        <f>IF('ԷնՀ (ՏՋ)'!I58=0,"",'ԷնՀ (ՏՋ)'!I58)</f>
        <v/>
      </c>
      <c r="J58" s="653" t="str">
        <f>IF('ԷնՀ (ՏՋ)'!J58=0,"",'ԷնՀ (ՏՋ)'!J58)</f>
        <v/>
      </c>
      <c r="K58" s="653" t="str">
        <f>IF('ԷնՀ (ՏՋ)'!K58=0,"",'ԷնՀ (ՏՋ)'!K58)</f>
        <v/>
      </c>
      <c r="L58" s="653" t="str">
        <f>IF('ԷնՀ (ՏՋ)'!L58=0,"",'ԷնՀ (ՏՋ)'!L58)</f>
        <v/>
      </c>
      <c r="M58" s="653" t="str">
        <f>IF('ԷնՀ (ՏՋ)'!M58=0,"",'ԷնՀ (ՏՋ)'!M58)</f>
        <v/>
      </c>
      <c r="N58" s="654" t="str">
        <f>IF('ԷնՀ (ՏՋ)'!N58=0,"",'ԷնՀ (ՏՋ)'!N58)</f>
        <v/>
      </c>
      <c r="O58" s="653" t="str">
        <f>IF('ԷնՀ (ՏՋ)'!O58=0,"",'ԷնՀ (ՏՋ)'!O58)</f>
        <v/>
      </c>
      <c r="P58" s="653" t="str">
        <f>IF('ԷնՀ (ՏՋ)'!P58=0,"",'ԷնՀ (ՏՋ)'!P58)</f>
        <v/>
      </c>
      <c r="Q58" s="653" t="str">
        <f>IF('ԷնՀ (ՏՋ)'!Q58=0,"",'ԷնՀ (ՏՋ)'!Q58)</f>
        <v/>
      </c>
      <c r="R58" s="653" t="str">
        <f>IF('ԷնՀ (ՏՋ)'!R58=0,"",'ԷնՀ (ՏՋ)'!R58)</f>
        <v/>
      </c>
      <c r="S58" s="653" t="str">
        <f>IF('ԷնՀ (ՏՋ)'!S58=0,"",'ԷնՀ (ՏՋ)'!S58)</f>
        <v/>
      </c>
      <c r="T58" s="653" t="str">
        <f>IF('ԷնՀ (ՏՋ)'!T58=0,"",'ԷնՀ (ՏՋ)'!T58)</f>
        <v/>
      </c>
      <c r="U58" s="653" t="str">
        <f>IF('ԷնՀ (ՏՋ)'!U58=0,"",'ԷնՀ (ՏՋ)'!U58)</f>
        <v/>
      </c>
      <c r="V58" s="653" t="str">
        <f>IF('ԷնՀ (ՏՋ)'!V58=0,"",'ԷնՀ (ՏՋ)'!V58)</f>
        <v/>
      </c>
      <c r="W58" s="653" t="str">
        <f>IF('ԷնՀ (ՏՋ)'!W58=0,"",'ԷնՀ (ՏՋ)'!W58)</f>
        <v/>
      </c>
      <c r="X58" s="653" t="str">
        <f>IF('ԷնՀ (ՏՋ)'!X58=0,"",'ԷնՀ (ՏՋ)'!X58)</f>
        <v/>
      </c>
      <c r="Y58" s="653" t="str">
        <f>IF('ԷնՀ (ՏՋ)'!Y58=0,"",'ԷնՀ (ՏՋ)'!Y58)</f>
        <v/>
      </c>
      <c r="Z58" s="653" t="str">
        <f>IF('ԷնՀ (ՏՋ)'!Z58=0,"",'ԷնՀ (ՏՋ)'!Z58)</f>
        <v/>
      </c>
      <c r="AA58" s="666" t="str">
        <f>IF('ԷնՀ (ՏՋ)'!AA58=0,"",'ԷնՀ (ՏՋ)'!AA58)</f>
        <v/>
      </c>
      <c r="AB58" s="667" t="str">
        <f>IF('ԷնՀ (ՏՋ)'!AB58=0,"",'ԷնՀ (ՏՋ)'!AB58)</f>
        <v/>
      </c>
      <c r="AC58" s="653" t="str">
        <f>IF('ԷնՀ (ՏՋ)'!AC58=0,"",'ԷնՀ (ՏՋ)'!AC58)</f>
        <v/>
      </c>
      <c r="AD58" s="653" t="str">
        <f>IF('ԷնՀ (ՏՋ)'!AD58=0,"",'ԷնՀ (ՏՋ)'!AD58)</f>
        <v/>
      </c>
      <c r="AE58" s="653" t="str">
        <f>IF('ԷնՀ (ՏՋ)'!AE58=0,"",'ԷնՀ (ՏՋ)'!AE58)</f>
        <v/>
      </c>
      <c r="AF58" s="653" t="str">
        <f>IF('ԷնՀ (ՏՋ)'!AF58=0,"",'ԷնՀ (ՏՋ)'!AF58)</f>
        <v/>
      </c>
      <c r="AG58" s="653" t="str">
        <f>IF('ԷնՀ (ՏՋ)'!AG58=0,"",'ԷնՀ (ՏՋ)'!AG58)</f>
        <v/>
      </c>
      <c r="AH58" s="653" t="str">
        <f>IF('ԷնՀ (ՏՋ)'!AH58=0,"",'ԷնՀ (ՏՋ)'!AH58)</f>
        <v/>
      </c>
      <c r="AI58" s="653" t="str">
        <f>IF('ԷնՀ (ՏՋ)'!AI58=0,"",'ԷնՀ (ՏՋ)'!AI58)</f>
        <v/>
      </c>
      <c r="AJ58" s="653" t="str">
        <f>IF('ԷնՀ (ՏՋ)'!AJ58=0,"",'ԷնՀ (ՏՋ)'!AJ58)</f>
        <v/>
      </c>
      <c r="AK58" s="654" t="str">
        <f>IF('ԷնՀ (ՏՋ)'!AK58=0,"",'ԷնՀ (ՏՋ)'!AK58)</f>
        <v/>
      </c>
      <c r="AL58" s="655" t="str">
        <f>IF('ԷնՀ (ՏՋ)'!AL58=0,"",'ԷնՀ (ՏՋ)'!AL58)</f>
        <v/>
      </c>
      <c r="AM58" s="656">
        <f>IF('ԷնՀ (ՏՋ)'!AM58=0,"",'ԷնՀ (ՏՋ)'!AM58)</f>
        <v>72.5364</v>
      </c>
    </row>
    <row r="59" spans="1:40" s="107" customFormat="1" ht="26.25" customHeight="1" outlineLevel="1">
      <c r="B59" s="623" t="s">
        <v>301</v>
      </c>
      <c r="C59" s="624" t="s">
        <v>564</v>
      </c>
      <c r="D59" s="625" t="s">
        <v>496</v>
      </c>
      <c r="E59" s="670" t="s">
        <v>303</v>
      </c>
      <c r="F59" s="556">
        <f>IF('ԷնՀ (ՏՋ)'!F59=0,"",'ԷնՀ (ՏՋ)'!F59)</f>
        <v>30.967200000000002</v>
      </c>
      <c r="G59" s="652" t="str">
        <f>IF('ԷնՀ (ՏՋ)'!G59=0,"",'ԷնՀ (ՏՋ)'!G59)</f>
        <v/>
      </c>
      <c r="H59" s="653" t="str">
        <f>IF('ԷնՀ (ՏՋ)'!H59=0,"",'ԷնՀ (ՏՋ)'!H59)</f>
        <v/>
      </c>
      <c r="I59" s="653" t="str">
        <f>IF('ԷնՀ (ՏՋ)'!I59=0,"",'ԷնՀ (ՏՋ)'!I59)</f>
        <v/>
      </c>
      <c r="J59" s="653" t="str">
        <f>IF('ԷնՀ (ՏՋ)'!J59=0,"",'ԷնՀ (ՏՋ)'!J59)</f>
        <v/>
      </c>
      <c r="K59" s="653" t="str">
        <f>IF('ԷնՀ (ՏՋ)'!K59=0,"",'ԷնՀ (ՏՋ)'!K59)</f>
        <v/>
      </c>
      <c r="L59" s="653" t="str">
        <f>IF('ԷնՀ (ՏՋ)'!L59=0,"",'ԷնՀ (ՏՋ)'!L59)</f>
        <v/>
      </c>
      <c r="M59" s="653" t="str">
        <f>IF('ԷնՀ (ՏՋ)'!M59=0,"",'ԷնՀ (ՏՋ)'!M59)</f>
        <v/>
      </c>
      <c r="N59" s="654" t="str">
        <f>IF('ԷնՀ (ՏՋ)'!N59=0,"",'ԷնՀ (ՏՋ)'!N59)</f>
        <v/>
      </c>
      <c r="O59" s="653" t="str">
        <f>IF('ԷնՀ (ՏՋ)'!O59=0,"",'ԷնՀ (ՏՋ)'!O59)</f>
        <v/>
      </c>
      <c r="P59" s="653" t="str">
        <f>IF('ԷնՀ (ՏՋ)'!P59=0,"",'ԷնՀ (ՏՋ)'!P59)</f>
        <v/>
      </c>
      <c r="Q59" s="653" t="str">
        <f>IF('ԷնՀ (ՏՋ)'!Q59=0,"",'ԷնՀ (ՏՋ)'!Q59)</f>
        <v/>
      </c>
      <c r="R59" s="653" t="str">
        <f>IF('ԷնՀ (ՏՋ)'!R59=0,"",'ԷնՀ (ՏՋ)'!R59)</f>
        <v/>
      </c>
      <c r="S59" s="653" t="str">
        <f>IF('ԷնՀ (ՏՋ)'!S59=0,"",'ԷնՀ (ՏՋ)'!S59)</f>
        <v/>
      </c>
      <c r="T59" s="653" t="str">
        <f>IF('ԷնՀ (ՏՋ)'!T59=0,"",'ԷնՀ (ՏՋ)'!T59)</f>
        <v/>
      </c>
      <c r="U59" s="653" t="str">
        <f>IF('ԷնՀ (ՏՋ)'!U59=0,"",'ԷնՀ (ՏՋ)'!U59)</f>
        <v/>
      </c>
      <c r="V59" s="653" t="str">
        <f>IF('ԷնՀ (ՏՋ)'!V59=0,"",'ԷնՀ (ՏՋ)'!V59)</f>
        <v/>
      </c>
      <c r="W59" s="653" t="str">
        <f>IF('ԷնՀ (ՏՋ)'!W59=0,"",'ԷնՀ (ՏՋ)'!W59)</f>
        <v/>
      </c>
      <c r="X59" s="653" t="str">
        <f>IF('ԷնՀ (ՏՋ)'!X59=0,"",'ԷնՀ (ՏՋ)'!X59)</f>
        <v/>
      </c>
      <c r="Y59" s="653" t="str">
        <f>IF('ԷնՀ (ՏՋ)'!Y59=0,"",'ԷնՀ (ՏՋ)'!Y59)</f>
        <v/>
      </c>
      <c r="Z59" s="653" t="str">
        <f>IF('ԷնՀ (ՏՋ)'!Z59=0,"",'ԷնՀ (ՏՋ)'!Z59)</f>
        <v/>
      </c>
      <c r="AA59" s="666" t="str">
        <f>IF('ԷնՀ (ՏՋ)'!AA59=0,"",'ԷնՀ (ՏՋ)'!AA59)</f>
        <v/>
      </c>
      <c r="AB59" s="667" t="str">
        <f>IF('ԷնՀ (ՏՋ)'!AB59=0,"",'ԷնՀ (ՏՋ)'!AB59)</f>
        <v/>
      </c>
      <c r="AC59" s="653" t="str">
        <f>IF('ԷնՀ (ՏՋ)'!AC59=0,"",'ԷնՀ (ՏՋ)'!AC59)</f>
        <v/>
      </c>
      <c r="AD59" s="653" t="str">
        <f>IF('ԷնՀ (ՏՋ)'!AD59=0,"",'ԷնՀ (ՏՋ)'!AD59)</f>
        <v/>
      </c>
      <c r="AE59" s="653" t="str">
        <f>IF('ԷնՀ (ՏՋ)'!AE59=0,"",'ԷնՀ (ՏՋ)'!AE59)</f>
        <v/>
      </c>
      <c r="AF59" s="653" t="str">
        <f>IF('ԷնՀ (ՏՋ)'!AF59=0,"",'ԷնՀ (ՏՋ)'!AF59)</f>
        <v/>
      </c>
      <c r="AG59" s="653" t="str">
        <f>IF('ԷնՀ (ՏՋ)'!AG59=0,"",'ԷնՀ (ՏՋ)'!AG59)</f>
        <v/>
      </c>
      <c r="AH59" s="653" t="str">
        <f>IF('ԷնՀ (ՏՋ)'!AH59=0,"",'ԷնՀ (ՏՋ)'!AH59)</f>
        <v/>
      </c>
      <c r="AI59" s="653" t="str">
        <f>IF('ԷնՀ (ՏՋ)'!AI59=0,"",'ԷնՀ (ՏՋ)'!AI59)</f>
        <v/>
      </c>
      <c r="AJ59" s="653" t="str">
        <f>IF('ԷնՀ (ՏՋ)'!AJ59=0,"",'ԷնՀ (ՏՋ)'!AJ59)</f>
        <v/>
      </c>
      <c r="AK59" s="654" t="str">
        <f>IF('ԷնՀ (ՏՋ)'!AK59=0,"",'ԷնՀ (ՏՋ)'!AK59)</f>
        <v/>
      </c>
      <c r="AL59" s="655" t="str">
        <f>IF('ԷնՀ (ՏՋ)'!AL59=0,"",'ԷնՀ (ՏՋ)'!AL59)</f>
        <v/>
      </c>
      <c r="AM59" s="656">
        <f>IF('ԷնՀ (ՏՋ)'!AM59=0,"",'ԷնՀ (ՏՋ)'!AM59)</f>
        <v>30.967200000000002</v>
      </c>
    </row>
    <row r="60" spans="1:40" ht="26.25" customHeight="1">
      <c r="A60" s="105"/>
      <c r="B60" s="999" t="s">
        <v>178</v>
      </c>
      <c r="C60" s="1001" t="s">
        <v>565</v>
      </c>
      <c r="D60" s="1002" t="s">
        <v>566</v>
      </c>
      <c r="E60" s="1003" t="s">
        <v>39</v>
      </c>
      <c r="F60" s="1004">
        <f>IF('ԷնՀ (ՏՋ)'!F60=0,"",'ԷնՀ (ՏՋ)'!F60)</f>
        <v>32848.636203169714</v>
      </c>
      <c r="G60" s="1005">
        <f>IF('ԷնՀ (ՏՋ)'!G60=0,"",'ԷնՀ (ՏՋ)'!G60)</f>
        <v>10.832180999999999</v>
      </c>
      <c r="H60" s="1006">
        <f>IF('ԷնՀ (ՏՋ)'!H60=0,"",'ԷնՀ (ՏՋ)'!H60)</f>
        <v>0.46799999999999997</v>
      </c>
      <c r="I60" s="1006">
        <f>IF('ԷնՀ (ՏՋ)'!I60=0,"",'ԷնՀ (ՏՋ)'!I60)</f>
        <v>5.6302709999999996</v>
      </c>
      <c r="J60" s="1006">
        <f>IF('ԷնՀ (ՏՋ)'!J60=0,"",'ԷնՀ (ՏՋ)'!J60)</f>
        <v>4.7339099999999981</v>
      </c>
      <c r="K60" s="1006" t="str">
        <f>IF('ԷնՀ (ՏՋ)'!K60=0,"",'ԷնՀ (ՏՋ)'!K60)</f>
        <v/>
      </c>
      <c r="L60" s="1006" t="str">
        <f>IF('ԷնՀ (ՏՋ)'!L60=0,"",'ԷնՀ (ՏՋ)'!L60)</f>
        <v/>
      </c>
      <c r="M60" s="1006" t="str">
        <f>IF('ԷնՀ (ՏՋ)'!M60=0,"",'ԷնՀ (ՏՋ)'!M60)</f>
        <v/>
      </c>
      <c r="N60" s="1007">
        <f>IF('ԷնՀ (ՏՋ)'!N60=0,"",'ԷնՀ (ՏՋ)'!N60)</f>
        <v>27.6947023056</v>
      </c>
      <c r="O60" s="1006">
        <f>IF('ԷնՀ (ՏՋ)'!O60=0,"",'ԷնՀ (ՏՋ)'!O60)</f>
        <v>2.0657219999999996</v>
      </c>
      <c r="P60" s="1006" t="str">
        <f>IF('ԷնՀ (ՏՋ)'!P60=0,"",'ԷնՀ (ՏՋ)'!P60)</f>
        <v/>
      </c>
      <c r="Q60" s="1006" t="str">
        <f>IF('ԷնՀ (ՏՋ)'!Q60=0,"",'ԷնՀ (ՏՋ)'!Q60)</f>
        <v/>
      </c>
      <c r="R60" s="1006" t="str">
        <f>IF('ԷնՀ (ՏՋ)'!R60=0,"",'ԷնՀ (ՏՋ)'!R60)</f>
        <v/>
      </c>
      <c r="S60" s="1006" t="str">
        <f>IF('ԷնՀ (ՏՋ)'!S60=0,"",'ԷնՀ (ՏՋ)'!S60)</f>
        <v/>
      </c>
      <c r="T60" s="1006" t="str">
        <f>IF('ԷնՀ (ՏՋ)'!T60=0,"",'ԷնՀ (ՏՋ)'!T60)</f>
        <v/>
      </c>
      <c r="U60" s="1006">
        <f>IF('ԷնՀ (ՏՋ)'!U60=0,"",'ԷնՀ (ՏՋ)'!U60)</f>
        <v>25.628980305599999</v>
      </c>
      <c r="V60" s="1006" t="str">
        <f>IF('ԷնՀ (ՏՋ)'!V60=0,"",'ԷնՀ (ՏՋ)'!V60)</f>
        <v/>
      </c>
      <c r="W60" s="1006" t="str">
        <f>IF('ԷնՀ (ՏՋ)'!W60=0,"",'ԷնՀ (ՏՋ)'!W60)</f>
        <v/>
      </c>
      <c r="X60" s="1006" t="str">
        <f>IF('ԷնՀ (ՏՋ)'!X60=0,"",'ԷնՀ (ՏՋ)'!X60)</f>
        <v/>
      </c>
      <c r="Y60" s="1006" t="str">
        <f>IF('ԷնՀ (ՏՋ)'!Y60=0,"",'ԷնՀ (ՏՋ)'!Y60)</f>
        <v/>
      </c>
      <c r="Z60" s="1006" t="str">
        <f>IF('ԷնՀ (ՏՋ)'!Z60=0,"",'ԷնՀ (ՏՋ)'!Z60)</f>
        <v/>
      </c>
      <c r="AA60" s="1008">
        <f>IF('ԷնՀ (ՏՋ)'!AA60=0,"",'ԷնՀ (ՏՋ)'!AA60)</f>
        <v>20123.395382204115</v>
      </c>
      <c r="AB60" s="728">
        <f>IF('ԷնՀ (ՏՋ)'!AB60=0,"",'ԷնՀ (ՏՋ)'!AB60)</f>
        <v>5997.6059376599997</v>
      </c>
      <c r="AC60" s="1006" t="str">
        <f>IF('ԷնՀ (ՏՋ)'!AC60=0,"",'ԷնՀ (ՏՋ)'!AC60)</f>
        <v/>
      </c>
      <c r="AD60" s="1006" t="str">
        <f>IF('ԷնՀ (ՏՋ)'!AD60=0,"",'ԷնՀ (ՏՋ)'!AD60)</f>
        <v/>
      </c>
      <c r="AE60" s="1006" t="str">
        <f>IF('ԷնՀ (ՏՋ)'!AE60=0,"",'ԷնՀ (ՏՋ)'!AE60)</f>
        <v/>
      </c>
      <c r="AF60" s="1006">
        <f>IF('ԷնՀ (ՏՋ)'!AF60=0,"",'ԷնՀ (ՏՋ)'!AF60)</f>
        <v>46.440000000000005</v>
      </c>
      <c r="AG60" s="1006">
        <f>IF('ԷնՀ (ՏՋ)'!AG60=0,"",'ԷնՀ (ՏՋ)'!AG60)</f>
        <v>3503.4947914999998</v>
      </c>
      <c r="AH60" s="1006">
        <f>IF('ԷնՀ (ՏՋ)'!AH60=0,"",'ԷնՀ (ՏՋ)'!AH60)</f>
        <v>252.48714616000001</v>
      </c>
      <c r="AI60" s="1006">
        <f>IF('ԷնՀ (ՏՋ)'!AI60=0,"",'ԷնՀ (ՏՋ)'!AI60)</f>
        <v>2195.1839999999997</v>
      </c>
      <c r="AJ60" s="1006" t="str">
        <f>IF('ԷնՀ (ՏՋ)'!AJ60=0,"",'ԷնՀ (ՏՋ)'!AJ60)</f>
        <v/>
      </c>
      <c r="AK60" s="1007" t="str">
        <f>IF('ԷնՀ (ՏՋ)'!AK60=0,"",'ԷնՀ (ՏՋ)'!AK60)</f>
        <v/>
      </c>
      <c r="AL60" s="1009">
        <f>IF('ԷնՀ (ՏՋ)'!AL60=0,"",'ԷնՀ (ՏՋ)'!AL60)</f>
        <v>11</v>
      </c>
      <c r="AM60" s="729">
        <f>IF('ԷնՀ (ՏՋ)'!AM60=0,"",'ԷնՀ (ՏՋ)'!AM60)</f>
        <v>6678.1080000000002</v>
      </c>
    </row>
    <row r="61" spans="1:40" ht="26.25" customHeight="1">
      <c r="A61" s="105"/>
      <c r="B61" s="999" t="s">
        <v>179</v>
      </c>
      <c r="C61" s="1001" t="s">
        <v>567</v>
      </c>
      <c r="D61" s="1002" t="s">
        <v>568</v>
      </c>
      <c r="E61" s="1003" t="s">
        <v>40</v>
      </c>
      <c r="F61" s="1004">
        <f>IF('ԷնՀ (ՏՋ)'!F61=0,"",'ԷնՀ (ՏՋ)'!F61)</f>
        <v>1785.9486773153997</v>
      </c>
      <c r="G61" s="1005" t="str">
        <f>IF('ԷնՀ (ՏՋ)'!G61=0,"",'ԷնՀ (ՏՋ)'!G61)</f>
        <v/>
      </c>
      <c r="H61" s="1006" t="str">
        <f>IF('ԷնՀ (ՏՋ)'!H61=0,"",'ԷնՀ (ՏՋ)'!H61)</f>
        <v/>
      </c>
      <c r="I61" s="1006" t="str">
        <f>IF('ԷնՀ (ՏՋ)'!I61=0,"",'ԷնՀ (ՏՋ)'!I61)</f>
        <v/>
      </c>
      <c r="J61" s="1006" t="str">
        <f>IF('ԷնՀ (ՏՋ)'!J61=0,"",'ԷնՀ (ՏՋ)'!J61)</f>
        <v/>
      </c>
      <c r="K61" s="1006" t="str">
        <f>IF('ԷնՀ (ՏՋ)'!K61=0,"",'ԷնՀ (ՏՋ)'!K61)</f>
        <v/>
      </c>
      <c r="L61" s="1006" t="str">
        <f>IF('ԷնՀ (ՏՋ)'!L61=0,"",'ԷնՀ (ՏՋ)'!L61)</f>
        <v/>
      </c>
      <c r="M61" s="1006" t="str">
        <f>IF('ԷնՀ (ՏՋ)'!M61=0,"",'ԷնՀ (ՏՋ)'!M61)</f>
        <v/>
      </c>
      <c r="N61" s="1007">
        <f>IF('ԷնՀ (ՏՋ)'!N61=0,"",'ԷնՀ (ՏՋ)'!N61)</f>
        <v>1371.8550773153997</v>
      </c>
      <c r="O61" s="1006" t="str">
        <f>IF('ԷնՀ (ՏՋ)'!O61=0,"",'ԷնՀ (ՏՋ)'!O61)</f>
        <v/>
      </c>
      <c r="P61" s="1006" t="str">
        <f>IF('ԷնՀ (ՏՋ)'!P61=0,"",'ԷնՀ (ՏՋ)'!P61)</f>
        <v/>
      </c>
      <c r="Q61" s="1006" t="str">
        <f>IF('ԷնՀ (ՏՋ)'!Q61=0,"",'ԷնՀ (ՏՋ)'!Q61)</f>
        <v/>
      </c>
      <c r="R61" s="1006" t="str">
        <f>IF('ԷնՀ (ՏՋ)'!R61=0,"",'ԷնՀ (ՏՋ)'!R61)</f>
        <v/>
      </c>
      <c r="S61" s="1006" t="str">
        <f>IF('ԷնՀ (ՏՋ)'!S61=0,"",'ԷնՀ (ՏՋ)'!S61)</f>
        <v/>
      </c>
      <c r="T61" s="1006">
        <f>IF('ԷնՀ (ՏՋ)'!T61=0,"",'ԷնՀ (ՏՋ)'!T61)</f>
        <v>317.21663999999998</v>
      </c>
      <c r="U61" s="1006">
        <f>IF('ԷնՀ (ՏՋ)'!U61=0,"",'ԷնՀ (ՏՋ)'!U61)</f>
        <v>1054.6384373153996</v>
      </c>
      <c r="V61" s="1006" t="str">
        <f>IF('ԷնՀ (ՏՋ)'!V61=0,"",'ԷնՀ (ՏՋ)'!V61)</f>
        <v/>
      </c>
      <c r="W61" s="1006" t="str">
        <f>IF('ԷնՀ (ՏՋ)'!W61=0,"",'ԷնՀ (ՏՋ)'!W61)</f>
        <v/>
      </c>
      <c r="X61" s="1006" t="str">
        <f>IF('ԷնՀ (ՏՋ)'!X61=0,"",'ԷնՀ (ՏՋ)'!X61)</f>
        <v/>
      </c>
      <c r="Y61" s="1006" t="str">
        <f>IF('ԷնՀ (ՏՋ)'!Y61=0,"",'ԷնՀ (ՏՋ)'!Y61)</f>
        <v/>
      </c>
      <c r="Z61" s="1006" t="str">
        <f>IF('ԷնՀ (ՏՋ)'!Z61=0,"",'ԷնՀ (ՏՋ)'!Z61)</f>
        <v/>
      </c>
      <c r="AA61" s="1008" t="str">
        <f>IF('ԷնՀ (ՏՋ)'!AA61=0,"",'ԷնՀ (ՏՋ)'!AA61)</f>
        <v/>
      </c>
      <c r="AB61" s="728" t="str">
        <f>IF('ԷնՀ (ՏՋ)'!AB61=0,"",'ԷնՀ (ՏՋ)'!AB61)</f>
        <v/>
      </c>
      <c r="AC61" s="1006" t="str">
        <f>IF('ԷնՀ (ՏՋ)'!AC61=0,"",'ԷնՀ (ՏՋ)'!AC61)</f>
        <v/>
      </c>
      <c r="AD61" s="1006" t="str">
        <f>IF('ԷնՀ (ՏՋ)'!AD61=0,"",'ԷնՀ (ՏՋ)'!AD61)</f>
        <v/>
      </c>
      <c r="AE61" s="1006" t="str">
        <f>IF('ԷնՀ (ՏՋ)'!AE61=0,"",'ԷնՀ (ՏՋ)'!AE61)</f>
        <v/>
      </c>
      <c r="AF61" s="1006" t="str">
        <f>IF('ԷնՀ (ՏՋ)'!AF61=0,"",'ԷնՀ (ՏՋ)'!AF61)</f>
        <v/>
      </c>
      <c r="AG61" s="1006" t="str">
        <f>IF('ԷնՀ (ՏՋ)'!AG61=0,"",'ԷնՀ (ՏՋ)'!AG61)</f>
        <v/>
      </c>
      <c r="AH61" s="1006" t="str">
        <f>IF('ԷնՀ (ՏՋ)'!AH61=0,"",'ԷնՀ (ՏՋ)'!AH61)</f>
        <v/>
      </c>
      <c r="AI61" s="1006" t="str">
        <f>IF('ԷնՀ (ՏՋ)'!AI61=0,"",'ԷնՀ (ՏՋ)'!AI61)</f>
        <v/>
      </c>
      <c r="AJ61" s="1006" t="str">
        <f>IF('ԷնՀ (ՏՋ)'!AJ61=0,"",'ԷնՀ (ՏՋ)'!AJ61)</f>
        <v/>
      </c>
      <c r="AK61" s="1007" t="str">
        <f>IF('ԷնՀ (ՏՋ)'!AK61=0,"",'ԷնՀ (ՏՋ)'!AK61)</f>
        <v/>
      </c>
      <c r="AL61" s="1009" t="str">
        <f>IF('ԷնՀ (ՏՋ)'!AL61=0,"",'ԷնՀ (ՏՋ)'!AL61)</f>
        <v/>
      </c>
      <c r="AM61" s="729">
        <f>IF('ԷնՀ (ՏՋ)'!AM61=0,"",'ԷնՀ (ՏՋ)'!AM61)</f>
        <v>414.09359999999998</v>
      </c>
    </row>
    <row r="62" spans="1:40" ht="26.25" customHeight="1" thickBot="1">
      <c r="A62" s="105"/>
      <c r="B62" s="999" t="s">
        <v>180</v>
      </c>
      <c r="C62" s="1001" t="s">
        <v>569</v>
      </c>
      <c r="D62" s="1002" t="s">
        <v>570</v>
      </c>
      <c r="E62" s="1003" t="s">
        <v>41</v>
      </c>
      <c r="F62" s="1004">
        <f>IF('ԷնՀ (ՏՋ)'!F62=0,"",'ԷնՀ (ՏՋ)'!F62)</f>
        <v>13582.531685364116</v>
      </c>
      <c r="G62" s="1005">
        <f>IF('ԷնՀ (ՏՋ)'!G62=0,"",'ԷնՀ (ՏՋ)'!G62)</f>
        <v>41.552039999999998</v>
      </c>
      <c r="H62" s="1006" t="str">
        <f>IF('ԷնՀ (ՏՋ)'!H62=0,"",'ԷնՀ (ՏՋ)'!H62)</f>
        <v/>
      </c>
      <c r="I62" s="1006">
        <f>IF('ԷնՀ (ՏՋ)'!I62=0,"",'ԷնՀ (ՏՋ)'!I62)</f>
        <v>22.616399999999999</v>
      </c>
      <c r="J62" s="1006">
        <f>IF('ԷնՀ (ՏՋ)'!J62=0,"",'ԷնՀ (ՏՋ)'!J62)</f>
        <v>18.935639999999999</v>
      </c>
      <c r="K62" s="1006" t="str">
        <f>IF('ԷնՀ (ՏՋ)'!K62=0,"",'ԷնՀ (ՏՋ)'!K62)</f>
        <v/>
      </c>
      <c r="L62" s="1006" t="str">
        <f>IF('ԷնՀ (ՏՋ)'!L62=0,"",'ԷնՀ (ՏՋ)'!L62)</f>
        <v/>
      </c>
      <c r="M62" s="1006" t="str">
        <f>IF('ԷնՀ (ՏՋ)'!M62=0,"",'ԷնՀ (ՏՋ)'!M62)</f>
        <v/>
      </c>
      <c r="N62" s="1007">
        <f>IF('ԷնՀ (ՏՋ)'!N62=0,"",'ԷնՀ (ՏՋ)'!N62)</f>
        <v>6.1971659999999984</v>
      </c>
      <c r="O62" s="1006">
        <f>IF('ԷնՀ (ՏՋ)'!O62=0,"",'ԷնՀ (ՏՋ)'!O62)</f>
        <v>6.1971659999999984</v>
      </c>
      <c r="P62" s="1006" t="str">
        <f>IF('ԷնՀ (ՏՋ)'!P62=0,"",'ԷնՀ (ՏՋ)'!P62)</f>
        <v/>
      </c>
      <c r="Q62" s="1006" t="str">
        <f>IF('ԷնՀ (ՏՋ)'!Q62=0,"",'ԷնՀ (ՏՋ)'!Q62)</f>
        <v/>
      </c>
      <c r="R62" s="1006" t="str">
        <f>IF('ԷնՀ (ՏՋ)'!R62=0,"",'ԷնՀ (ՏՋ)'!R62)</f>
        <v/>
      </c>
      <c r="S62" s="1006" t="str">
        <f>IF('ԷնՀ (ՏՋ)'!S62=0,"",'ԷնՀ (ՏՋ)'!S62)</f>
        <v/>
      </c>
      <c r="T62" s="1006" t="str">
        <f>IF('ԷնՀ (ՏՋ)'!T62=0,"",'ԷնՀ (ՏՋ)'!T62)</f>
        <v/>
      </c>
      <c r="U62" s="1006" t="str">
        <f>IF('ԷնՀ (ՏՋ)'!U62=0,"",'ԷնՀ (ՏՋ)'!U62)</f>
        <v/>
      </c>
      <c r="V62" s="1006" t="str">
        <f>IF('ԷնՀ (ՏՋ)'!V62=0,"",'ԷնՀ (ՏՋ)'!V62)</f>
        <v/>
      </c>
      <c r="W62" s="1006" t="str">
        <f>IF('ԷնՀ (ՏՋ)'!W62=0,"",'ԷնՀ (ՏՋ)'!W62)</f>
        <v/>
      </c>
      <c r="X62" s="1006" t="str">
        <f>IF('ԷնՀ (ՏՋ)'!X62=0,"",'ԷնՀ (ՏՋ)'!X62)</f>
        <v/>
      </c>
      <c r="Y62" s="1006" t="str">
        <f>IF('ԷնՀ (ՏՋ)'!Y62=0,"",'ԷնՀ (ՏՋ)'!Y62)</f>
        <v/>
      </c>
      <c r="Z62" s="1006" t="str">
        <f>IF('ԷնՀ (ՏՋ)'!Z62=0,"",'ԷնՀ (ՏՋ)'!Z62)</f>
        <v/>
      </c>
      <c r="AA62" s="1008">
        <f>IF('ԷնՀ (ՏՋ)'!AA62=0,"",'ԷնՀ (ՏՋ)'!AA62)</f>
        <v>7627.1824793641154</v>
      </c>
      <c r="AB62" s="728">
        <f>IF('ԷնՀ (ՏՋ)'!AB62=0,"",'ԷնՀ (ՏՋ)'!AB62)</f>
        <v>46.440000000000005</v>
      </c>
      <c r="AC62" s="1006" t="str">
        <f>IF('ԷնՀ (ՏՋ)'!AC62=0,"",'ԷնՀ (ՏՋ)'!AC62)</f>
        <v/>
      </c>
      <c r="AD62" s="1006" t="str">
        <f>IF('ԷնՀ (ՏՋ)'!AD62=0,"",'ԷնՀ (ՏՋ)'!AD62)</f>
        <v/>
      </c>
      <c r="AE62" s="1006" t="str">
        <f>IF('ԷնՀ (ՏՋ)'!AE62=0,"",'ԷնՀ (ՏՋ)'!AE62)</f>
        <v/>
      </c>
      <c r="AF62" s="1006">
        <f>IF('ԷնՀ (ՏՋ)'!AF62=0,"",'ԷնՀ (ՏՋ)'!AF62)</f>
        <v>46.440000000000005</v>
      </c>
      <c r="AG62" s="1006" t="str">
        <f>IF('ԷնՀ (ՏՋ)'!AG62=0,"",'ԷնՀ (ՏՋ)'!AG62)</f>
        <v/>
      </c>
      <c r="AH62" s="1006" t="str">
        <f>IF('ԷնՀ (ՏՋ)'!AH62=0,"",'ԷնՀ (ՏՋ)'!AH62)</f>
        <v/>
      </c>
      <c r="AI62" s="1006" t="str">
        <f>IF('ԷնՀ (ՏՋ)'!AI62=0,"",'ԷնՀ (ՏՋ)'!AI62)</f>
        <v/>
      </c>
      <c r="AJ62" s="1006" t="str">
        <f>IF('ԷնՀ (ՏՋ)'!AJ62=0,"",'ԷնՀ (ՏՋ)'!AJ62)</f>
        <v/>
      </c>
      <c r="AK62" s="1007" t="str">
        <f>IF('ԷնՀ (ՏՋ)'!AK62=0,"",'ԷնՀ (ՏՋ)'!AK62)</f>
        <v/>
      </c>
      <c r="AL62" s="1009" t="str">
        <f>IF('ԷնՀ (ՏՋ)'!AL62=0,"",'ԷնՀ (ՏՋ)'!AL62)</f>
        <v/>
      </c>
      <c r="AM62" s="729">
        <f>IF('ԷնՀ (ՏՋ)'!AM62=0,"",'ԷնՀ (ՏՋ)'!AM62)</f>
        <v>5861.1600000000008</v>
      </c>
    </row>
    <row r="63" spans="1:40" ht="26.25" customHeight="1" thickBot="1">
      <c r="B63" s="1010">
        <v>7.3</v>
      </c>
      <c r="C63" s="1011" t="s">
        <v>571</v>
      </c>
      <c r="D63" s="1012" t="s">
        <v>572</v>
      </c>
      <c r="E63" s="1013" t="s">
        <v>42</v>
      </c>
      <c r="F63" s="1014">
        <f>IF('ԷնՀ (ՏՋ)'!F63=0,"",'ԷնՀ (ՏՋ)'!F63)</f>
        <v>84.386015550571756</v>
      </c>
      <c r="G63" s="1014">
        <f>IF('ԷնՀ (ՏՋ)'!G63=0,"",'ԷնՀ (ՏՋ)'!G63)</f>
        <v>-3.219646771412954E-15</v>
      </c>
      <c r="H63" s="1014" t="str">
        <f>IF('ԷնՀ (ՏՋ)'!H63=0,"",'ԷնՀ (ՏՋ)'!H63)</f>
        <v/>
      </c>
      <c r="I63" s="1014" t="str">
        <f>IF('ԷնՀ (ՏՋ)'!I63=0,"",'ԷնՀ (ՏՋ)'!I63)</f>
        <v/>
      </c>
      <c r="J63" s="1014" t="str">
        <f>IF('ԷնՀ (ՏՋ)'!J63=0,"",'ԷնՀ (ՏՋ)'!J63)</f>
        <v/>
      </c>
      <c r="K63" s="1014" t="str">
        <f>IF('ԷնՀ (ՏՋ)'!K63=0,"",'ԷնՀ (ՏՋ)'!K63)</f>
        <v/>
      </c>
      <c r="L63" s="1014" t="str">
        <f>IF('ԷնՀ (ՏՋ)'!L63=0,"",'ԷնՀ (ՏՋ)'!L63)</f>
        <v/>
      </c>
      <c r="M63" s="1014" t="str">
        <f>IF('ԷնՀ (ՏՋ)'!M63=0,"",'ԷնՀ (ՏՋ)'!M63)</f>
        <v/>
      </c>
      <c r="N63" s="1014" t="str">
        <f>IF('ԷնՀ (ՏՋ)'!N63=0,"",'ԷնՀ (ՏՋ)'!N63)</f>
        <v/>
      </c>
      <c r="O63" s="1014" t="str">
        <f>IF('ԷնՀ (ՏՋ)'!O63=0,"",'ԷնՀ (ՏՋ)'!O63)</f>
        <v/>
      </c>
      <c r="P63" s="1014" t="str">
        <f>IF('ԷնՀ (ՏՋ)'!P63=0,"",'ԷնՀ (ՏՋ)'!P63)</f>
        <v/>
      </c>
      <c r="Q63" s="1014" t="str">
        <f>IF('ԷնՀ (ՏՋ)'!Q63=0,"",'ԷնՀ (ՏՋ)'!Q63)</f>
        <v/>
      </c>
      <c r="R63" s="1014" t="str">
        <f>IF('ԷնՀ (ՏՋ)'!R63=0,"",'ԷնՀ (ՏՋ)'!R63)</f>
        <v/>
      </c>
      <c r="S63" s="1014" t="str">
        <f>IF('ԷնՀ (ՏՋ)'!S63=0,"",'ԷնՀ (ՏՋ)'!S63)</f>
        <v/>
      </c>
      <c r="T63" s="1014" t="str">
        <f>IF('ԷնՀ (ՏՋ)'!T63=0,"",'ԷնՀ (ՏՋ)'!T63)</f>
        <v/>
      </c>
      <c r="U63" s="1014" t="str">
        <f>IF('ԷնՀ (ՏՋ)'!U63=0,"",'ԷնՀ (ՏՋ)'!U63)</f>
        <v/>
      </c>
      <c r="V63" s="1014" t="str">
        <f>IF('ԷնՀ (ՏՋ)'!V63=0,"",'ԷնՀ (ՏՋ)'!V63)</f>
        <v/>
      </c>
      <c r="W63" s="1014" t="str">
        <f>IF('ԷնՀ (ՏՋ)'!W63=0,"",'ԷնՀ (ՏՋ)'!W63)</f>
        <v/>
      </c>
      <c r="X63" s="1014" t="str">
        <f>IF('ԷնՀ (ՏՋ)'!X63=0,"",'ԷնՀ (ՏՋ)'!X63)</f>
        <v/>
      </c>
      <c r="Y63" s="1014" t="str">
        <f>IF('ԷնՀ (ՏՋ)'!Y63=0,"",'ԷնՀ (ՏՋ)'!Y63)</f>
        <v/>
      </c>
      <c r="Z63" s="1014" t="str">
        <f>IF('ԷնՀ (ՏՋ)'!Z63=0,"",'ԷնՀ (ՏՋ)'!Z63)</f>
        <v/>
      </c>
      <c r="AA63" s="1015">
        <f>IF('ԷնՀ (ՏՋ)'!AA63=0,"",'ԷնՀ (ՏՋ)'!AA63)</f>
        <v>84.494015550568292</v>
      </c>
      <c r="AB63" s="1016" t="str">
        <f>IF('ԷնՀ (ՏՋ)'!AB63=0,"",'ԷնՀ (ՏՋ)'!AB63)</f>
        <v/>
      </c>
      <c r="AC63" s="1014" t="str">
        <f>IF('ԷնՀ (ՏՋ)'!AC63=0,"",'ԷնՀ (ՏՋ)'!AC63)</f>
        <v/>
      </c>
      <c r="AD63" s="1014" t="str">
        <f>IF('ԷնՀ (ՏՋ)'!AD63=0,"",'ԷնՀ (ՏՋ)'!AD63)</f>
        <v/>
      </c>
      <c r="AE63" s="1014" t="str">
        <f>IF('ԷնՀ (ՏՋ)'!AE63=0,"",'ԷնՀ (ՏՋ)'!AE63)</f>
        <v/>
      </c>
      <c r="AF63" s="1014" t="str">
        <f>IF('ԷնՀ (ՏՋ)'!AF63=0,"",'ԷնՀ (ՏՋ)'!AF63)</f>
        <v/>
      </c>
      <c r="AG63" s="1014" t="str">
        <f>IF('ԷնՀ (ՏՋ)'!AG63=0,"",'ԷնՀ (ՏՋ)'!AG63)</f>
        <v/>
      </c>
      <c r="AH63" s="1014">
        <f>IF('ԷնՀ (ՏՋ)'!AH63=0,"",'ԷնՀ (ՏՋ)'!AH63)</f>
        <v>2.8421709430404007E-14</v>
      </c>
      <c r="AI63" s="1014" t="str">
        <f>IF('ԷնՀ (ՏՋ)'!AI63=0,"",'ԷնՀ (ՏՋ)'!AI63)</f>
        <v/>
      </c>
      <c r="AJ63" s="1014" t="str">
        <f>IF('ԷնՀ (ՏՋ)'!AJ63=0,"",'ԷնՀ (ՏՋ)'!AJ63)</f>
        <v/>
      </c>
      <c r="AK63" s="1014" t="str">
        <f>IF('ԷնՀ (ՏՋ)'!AK63=0,"",'ԷնՀ (ՏՋ)'!AK63)</f>
        <v/>
      </c>
      <c r="AL63" s="1014" t="str">
        <f>IF('ԷնՀ (ՏՋ)'!AL63=0,"",'ԷնՀ (ՏՋ)'!AL63)</f>
        <v/>
      </c>
      <c r="AM63" s="1017">
        <f>IF('ԷնՀ (ՏՋ)'!AM63=0,"",'ԷնՀ (ՏՋ)'!AM63)</f>
        <v>-0.10799999999653664</v>
      </c>
      <c r="AN63" s="206"/>
    </row>
    <row r="64" spans="1:40" ht="12.75">
      <c r="F64" s="639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</row>
    <row r="65" spans="5:28" s="472" customFormat="1" ht="12.75">
      <c r="E65" s="101"/>
      <c r="F65" s="101"/>
      <c r="G65" s="642"/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970"/>
      <c r="V65" s="642"/>
      <c r="W65" s="642"/>
      <c r="X65" s="642"/>
      <c r="Y65" s="642"/>
      <c r="Z65" s="642"/>
      <c r="AA65" s="642"/>
      <c r="AB65" s="642"/>
    </row>
    <row r="66" spans="5:28" s="472" customFormat="1" ht="12.75">
      <c r="E66" s="101"/>
      <c r="F66" s="639"/>
      <c r="G66" s="643"/>
      <c r="H66" s="643"/>
      <c r="I66" s="643"/>
      <c r="J66" s="643"/>
      <c r="K66" s="643"/>
      <c r="L66" s="643"/>
      <c r="M66" s="643"/>
      <c r="N66" s="643"/>
      <c r="O66" s="865">
        <f>O55/O40</f>
        <v>0.69751674594699542</v>
      </c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</row>
    <row r="67" spans="5:28" s="472" customFormat="1" ht="12.75">
      <c r="E67" s="101"/>
      <c r="F67" s="101"/>
      <c r="G67" s="642"/>
      <c r="H67" s="642"/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S67" s="642"/>
      <c r="T67" s="642"/>
      <c r="U67" s="642"/>
      <c r="V67" s="642"/>
      <c r="W67" s="642"/>
      <c r="X67" s="642"/>
      <c r="Y67" s="642"/>
      <c r="Z67" s="642"/>
      <c r="AA67" s="642"/>
      <c r="AB67" s="642"/>
    </row>
  </sheetData>
  <hyperlinks>
    <hyperlink ref="B1" location="Սկիզբ!A1" display="Դեպի սկիզբ"/>
  </hyperlinks>
  <pageMargins left="0.32" right="0.24" top="0.34" bottom="0.34" header="0.3" footer="0.26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AN68"/>
  <sheetViews>
    <sheetView showGridLines="0" zoomScale="80" zoomScaleNormal="80" workbookViewId="0">
      <pane xSplit="5" ySplit="6" topLeftCell="F16" activePane="bottomRight" state="frozen"/>
      <selection activeCell="AM35" sqref="AM35"/>
      <selection pane="topRight" activeCell="AM35" sqref="AM35"/>
      <selection pane="bottomLeft" activeCell="AM35" sqref="AM35"/>
      <selection pane="bottomRight" activeCell="AN43" sqref="AN43"/>
    </sheetView>
  </sheetViews>
  <sheetFormatPr defaultColWidth="17.28515625" defaultRowHeight="15" customHeight="1" outlineLevelRow="1" outlineLevelCol="1"/>
  <cols>
    <col min="1" max="1" width="1.85546875" style="38" customWidth="1"/>
    <col min="2" max="2" width="8" style="38" customWidth="1" collapsed="1"/>
    <col min="3" max="3" width="22.85546875" style="38" hidden="1" customWidth="1" outlineLevel="1"/>
    <col min="4" max="4" width="44" style="38" hidden="1" customWidth="1" outlineLevel="1"/>
    <col min="5" max="5" width="59.5703125" style="101" bestFit="1" customWidth="1"/>
    <col min="6" max="6" width="10.7109375" style="101" customWidth="1"/>
    <col min="7" max="7" width="9.140625" style="642" customWidth="1" collapsed="1"/>
    <col min="8" max="8" width="8" style="642" hidden="1" customWidth="1" outlineLevel="1"/>
    <col min="9" max="9" width="10.5703125" style="642" hidden="1" customWidth="1" outlineLevel="1"/>
    <col min="10" max="10" width="16.85546875" style="642" hidden="1" customWidth="1" outlineLevel="1"/>
    <col min="11" max="11" width="8.7109375" style="642" hidden="1" customWidth="1" outlineLevel="1"/>
    <col min="12" max="12" width="8" style="642" hidden="1" customWidth="1" outlineLevel="1"/>
    <col min="13" max="13" width="10.140625" style="642" hidden="1" customWidth="1" outlineLevel="1"/>
    <col min="14" max="14" width="14.5703125" style="642" customWidth="1" collapsed="1"/>
    <col min="15" max="15" width="11.85546875" style="642" hidden="1" customWidth="1" outlineLevel="1"/>
    <col min="16" max="16" width="11.5703125" style="642" hidden="1" customWidth="1" outlineLevel="1"/>
    <col min="17" max="17" width="18.140625" style="642" hidden="1" customWidth="1" outlineLevel="1"/>
    <col min="18" max="21" width="10.5703125" style="642" hidden="1" customWidth="1" outlineLevel="1"/>
    <col min="22" max="23" width="13.28515625" style="642" hidden="1" customWidth="1" outlineLevel="1"/>
    <col min="24" max="24" width="10.42578125" style="642" hidden="1" customWidth="1" outlineLevel="1"/>
    <col min="25" max="26" width="10.140625" style="642" hidden="1" customWidth="1" outlineLevel="1"/>
    <col min="27" max="27" width="11.42578125" style="642" customWidth="1"/>
    <col min="28" max="28" width="17.140625" style="642" customWidth="1" collapsed="1"/>
    <col min="29" max="29" width="14.5703125" style="472" hidden="1" customWidth="1" outlineLevel="1"/>
    <col min="30" max="30" width="10.85546875" style="472" hidden="1" customWidth="1" outlineLevel="1"/>
    <col min="31" max="31" width="14.7109375" style="472" hidden="1" customWidth="1" outlineLevel="1"/>
    <col min="32" max="32" width="13.85546875" style="472" hidden="1" customWidth="1" outlineLevel="1"/>
    <col min="33" max="33" width="14.7109375" style="472" hidden="1" customWidth="1" outlineLevel="1"/>
    <col min="34" max="34" width="12" style="472" hidden="1" customWidth="1" outlineLevel="1"/>
    <col min="35" max="35" width="12.140625" style="472" hidden="1" customWidth="1" outlineLevel="1"/>
    <col min="36" max="36" width="15.7109375" style="472" hidden="1" customWidth="1" outlineLevel="1"/>
    <col min="37" max="37" width="10.7109375" style="472" customWidth="1"/>
    <col min="38" max="38" width="12.5703125" style="472" customWidth="1"/>
    <col min="39" max="39" width="16.85546875" style="472" customWidth="1"/>
    <col min="40" max="16384" width="17.28515625" style="38"/>
  </cols>
  <sheetData>
    <row r="1" spans="2:39" s="28" customFormat="1" ht="20.25" customHeight="1">
      <c r="B1" s="519" t="s">
        <v>76</v>
      </c>
      <c r="C1" s="519"/>
      <c r="D1" s="519"/>
      <c r="F1" s="520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H1" s="520"/>
      <c r="AI1" s="520"/>
      <c r="AK1" s="522"/>
    </row>
    <row r="2" spans="2:39" s="28" customFormat="1" ht="20.25" customHeight="1">
      <c r="B2" s="523" t="s">
        <v>648</v>
      </c>
      <c r="C2" s="523"/>
      <c r="D2" s="523"/>
      <c r="E2" s="523"/>
      <c r="F2" s="520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30"/>
      <c r="AD2" s="30"/>
      <c r="AH2" s="520"/>
      <c r="AI2" s="520"/>
      <c r="AK2" s="522"/>
    </row>
    <row r="3" spans="2:39" s="28" customFormat="1" ht="18" customHeight="1" collapsed="1" thickBot="1">
      <c r="B3" s="523"/>
      <c r="C3" s="523"/>
      <c r="D3" s="523"/>
      <c r="E3" s="523"/>
      <c r="F3" s="520"/>
      <c r="G3" s="67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30"/>
      <c r="AD3" s="30"/>
      <c r="AH3" s="520"/>
      <c r="AI3" s="520"/>
      <c r="AK3" s="522"/>
    </row>
    <row r="4" spans="2:39" s="28" customFormat="1" ht="66.75" hidden="1" customHeight="1" outlineLevel="1" thickBot="1">
      <c r="B4" s="524" t="s">
        <v>426</v>
      </c>
      <c r="C4" s="514" t="s">
        <v>472</v>
      </c>
      <c r="D4" s="514"/>
      <c r="E4" s="525"/>
      <c r="F4" s="525" t="s">
        <v>13</v>
      </c>
      <c r="G4" s="526" t="s">
        <v>427</v>
      </c>
      <c r="H4" s="527" t="s">
        <v>428</v>
      </c>
      <c r="I4" s="527" t="s">
        <v>429</v>
      </c>
      <c r="J4" s="527" t="s">
        <v>724</v>
      </c>
      <c r="K4" s="527" t="s">
        <v>124</v>
      </c>
      <c r="L4" s="527" t="s">
        <v>630</v>
      </c>
      <c r="M4" s="527" t="s">
        <v>629</v>
      </c>
      <c r="N4" s="528" t="s">
        <v>430</v>
      </c>
      <c r="O4" s="527" t="s">
        <v>592</v>
      </c>
      <c r="P4" s="527" t="s">
        <v>431</v>
      </c>
      <c r="Q4" s="527" t="s">
        <v>653</v>
      </c>
      <c r="R4" s="527" t="s">
        <v>654</v>
      </c>
      <c r="S4" s="527" t="s">
        <v>432</v>
      </c>
      <c r="T4" s="527" t="s">
        <v>655</v>
      </c>
      <c r="U4" s="527" t="s">
        <v>656</v>
      </c>
      <c r="V4" s="527" t="s">
        <v>657</v>
      </c>
      <c r="W4" s="527" t="s">
        <v>658</v>
      </c>
      <c r="X4" s="527" t="s">
        <v>433</v>
      </c>
      <c r="Y4" s="527" t="s">
        <v>434</v>
      </c>
      <c r="Z4" s="527" t="s">
        <v>743</v>
      </c>
      <c r="AA4" s="529" t="s">
        <v>435</v>
      </c>
      <c r="AB4" s="530" t="s">
        <v>436</v>
      </c>
      <c r="AC4" s="527" t="s">
        <v>437</v>
      </c>
      <c r="AD4" s="527" t="s">
        <v>438</v>
      </c>
      <c r="AE4" s="527" t="s">
        <v>764</v>
      </c>
      <c r="AF4" s="527" t="s">
        <v>765</v>
      </c>
      <c r="AG4" s="527" t="s">
        <v>643</v>
      </c>
      <c r="AH4" s="527" t="s">
        <v>439</v>
      </c>
      <c r="AI4" s="527" t="s">
        <v>440</v>
      </c>
      <c r="AJ4" s="527" t="s">
        <v>441</v>
      </c>
      <c r="AK4" s="672" t="s">
        <v>622</v>
      </c>
      <c r="AL4" s="531" t="s">
        <v>623</v>
      </c>
      <c r="AM4" s="532" t="s">
        <v>442</v>
      </c>
    </row>
    <row r="5" spans="2:39" s="28" customFormat="1" ht="57.75" hidden="1" customHeight="1" outlineLevel="1" thickBot="1">
      <c r="B5" s="533" t="s">
        <v>426</v>
      </c>
      <c r="C5" s="515"/>
      <c r="D5" s="515" t="s">
        <v>471</v>
      </c>
      <c r="E5" s="534"/>
      <c r="F5" s="534" t="s">
        <v>443</v>
      </c>
      <c r="G5" s="535" t="s">
        <v>444</v>
      </c>
      <c r="H5" s="536" t="s">
        <v>445</v>
      </c>
      <c r="I5" s="536" t="s">
        <v>446</v>
      </c>
      <c r="J5" s="536" t="s">
        <v>723</v>
      </c>
      <c r="K5" s="536" t="s">
        <v>447</v>
      </c>
      <c r="L5" s="536" t="s">
        <v>448</v>
      </c>
      <c r="M5" s="536" t="s">
        <v>633</v>
      </c>
      <c r="N5" s="537" t="s">
        <v>449</v>
      </c>
      <c r="O5" s="536" t="s">
        <v>450</v>
      </c>
      <c r="P5" s="536" t="s">
        <v>451</v>
      </c>
      <c r="Q5" s="536" t="s">
        <v>661</v>
      </c>
      <c r="R5" s="536" t="s">
        <v>662</v>
      </c>
      <c r="S5" s="536" t="s">
        <v>452</v>
      </c>
      <c r="T5" s="536" t="s">
        <v>663</v>
      </c>
      <c r="U5" s="536" t="s">
        <v>664</v>
      </c>
      <c r="V5" s="536" t="s">
        <v>665</v>
      </c>
      <c r="W5" s="536" t="s">
        <v>666</v>
      </c>
      <c r="X5" s="536" t="s">
        <v>453</v>
      </c>
      <c r="Y5" s="536" t="s">
        <v>454</v>
      </c>
      <c r="Z5" s="536" t="s">
        <v>587</v>
      </c>
      <c r="AA5" s="538" t="s">
        <v>455</v>
      </c>
      <c r="AB5" s="539" t="s">
        <v>456</v>
      </c>
      <c r="AC5" s="536" t="s">
        <v>457</v>
      </c>
      <c r="AD5" s="536" t="s">
        <v>458</v>
      </c>
      <c r="AE5" s="536" t="s">
        <v>769</v>
      </c>
      <c r="AF5" s="536" t="s">
        <v>767</v>
      </c>
      <c r="AG5" s="536" t="s">
        <v>766</v>
      </c>
      <c r="AH5" s="536" t="s">
        <v>459</v>
      </c>
      <c r="AI5" s="536" t="s">
        <v>460</v>
      </c>
      <c r="AJ5" s="536" t="s">
        <v>461</v>
      </c>
      <c r="AK5" s="673" t="s">
        <v>462</v>
      </c>
      <c r="AL5" s="540" t="s">
        <v>624</v>
      </c>
      <c r="AM5" s="541" t="s">
        <v>463</v>
      </c>
    </row>
    <row r="6" spans="2:39" ht="49.5" customHeight="1" thickBot="1">
      <c r="B6" s="542" t="s">
        <v>360</v>
      </c>
      <c r="C6" s="543"/>
      <c r="D6" s="544"/>
      <c r="E6" s="545" t="s">
        <v>473</v>
      </c>
      <c r="F6" s="546" t="s">
        <v>30</v>
      </c>
      <c r="G6" s="547" t="s">
        <v>31</v>
      </c>
      <c r="H6" s="548" t="s">
        <v>464</v>
      </c>
      <c r="I6" s="548" t="s">
        <v>465</v>
      </c>
      <c r="J6" s="548" t="s">
        <v>722</v>
      </c>
      <c r="K6" s="548" t="s">
        <v>466</v>
      </c>
      <c r="L6" s="548" t="s">
        <v>467</v>
      </c>
      <c r="M6" s="548" t="s">
        <v>138</v>
      </c>
      <c r="N6" s="549" t="s">
        <v>33</v>
      </c>
      <c r="O6" s="548" t="s">
        <v>753</v>
      </c>
      <c r="P6" s="548" t="s">
        <v>468</v>
      </c>
      <c r="Q6" s="548" t="s">
        <v>668</v>
      </c>
      <c r="R6" s="548" t="s">
        <v>669</v>
      </c>
      <c r="S6" s="548" t="s">
        <v>469</v>
      </c>
      <c r="T6" s="548" t="s">
        <v>670</v>
      </c>
      <c r="U6" s="548" t="s">
        <v>351</v>
      </c>
      <c r="V6" s="548" t="s">
        <v>671</v>
      </c>
      <c r="W6" s="548" t="s">
        <v>353</v>
      </c>
      <c r="X6" s="548" t="s">
        <v>470</v>
      </c>
      <c r="Y6" s="548" t="s">
        <v>236</v>
      </c>
      <c r="Z6" s="548" t="s">
        <v>752</v>
      </c>
      <c r="AA6" s="550" t="s">
        <v>148</v>
      </c>
      <c r="AB6" s="547" t="s">
        <v>309</v>
      </c>
      <c r="AC6" s="548" t="s">
        <v>81</v>
      </c>
      <c r="AD6" s="548" t="s">
        <v>45</v>
      </c>
      <c r="AE6" s="548" t="s">
        <v>183</v>
      </c>
      <c r="AF6" s="548" t="s">
        <v>768</v>
      </c>
      <c r="AG6" s="548" t="s">
        <v>224</v>
      </c>
      <c r="AH6" s="548" t="s">
        <v>644</v>
      </c>
      <c r="AI6" s="548" t="s">
        <v>645</v>
      </c>
      <c r="AJ6" s="548" t="s">
        <v>142</v>
      </c>
      <c r="AK6" s="549" t="s">
        <v>32</v>
      </c>
      <c r="AL6" s="550" t="s">
        <v>46</v>
      </c>
      <c r="AM6" s="551" t="s">
        <v>47</v>
      </c>
    </row>
    <row r="7" spans="2:39" ht="13.5" outlineLevel="1">
      <c r="B7" s="552">
        <v>1.1000000000000001</v>
      </c>
      <c r="C7" s="553" t="s">
        <v>475</v>
      </c>
      <c r="D7" s="554" t="s">
        <v>476</v>
      </c>
      <c r="E7" s="555" t="s">
        <v>34</v>
      </c>
      <c r="F7" s="556">
        <f>IF('ԷնՀ (ՏՋ)'!F7=0,"",'ԷնՀ (ՏՋ)'!F7/Ջերմարարություն!$D$6)</f>
        <v>1058.7833024266743</v>
      </c>
      <c r="G7" s="557">
        <f>IF('ԷնՀ (ՏՋ)'!G7=0,"",'ԷնՀ (ՏՋ)'!G7/Ջերմարարություն!$D$6)</f>
        <v>0.75646546288334759</v>
      </c>
      <c r="H7" s="558">
        <f>IF('ԷնՀ (ՏՋ)'!H7=0,"",'ԷնՀ (ՏՋ)'!H7/Ջերմարարություն!$D$6)</f>
        <v>1.1177987962166808E-2</v>
      </c>
      <c r="I7" s="558" t="str">
        <f>IF('ԷնՀ (ՏՋ)'!I7=0,"",'ԷնՀ (ՏՋ)'!I7/Ջերմարարություն!$D$6)</f>
        <v/>
      </c>
      <c r="J7" s="558" t="str">
        <f>IF('ԷնՀ (ՏՋ)'!J7=0,"",'ԷնՀ (ՏՋ)'!J7/Ջերմարարություն!$D$6)</f>
        <v/>
      </c>
      <c r="K7" s="558">
        <f>IF('ԷնՀ (ՏՋ)'!K7=0,"",'ԷնՀ (ՏՋ)'!K7/Ջերմարարություն!$D$6)</f>
        <v>0.74528747492118075</v>
      </c>
      <c r="L7" s="558" t="str">
        <f>IF('ԷնՀ (ՏՋ)'!L7=0,"",'ԷնՀ (ՏՋ)'!L7/Ջերմարարություն!$D$6)</f>
        <v/>
      </c>
      <c r="M7" s="558" t="str">
        <f>IF('ԷնՀ (ՏՋ)'!M7=0,"",'ԷնՀ (ՏՋ)'!M7/Ջերմարարություն!$D$6)</f>
        <v/>
      </c>
      <c r="N7" s="559" t="str">
        <f>IF('ԷնՀ (ՏՋ)'!N7=0,"",'ԷնՀ (ՏՋ)'!N7/Ջերմարարություն!$D$6)</f>
        <v/>
      </c>
      <c r="O7" s="558" t="str">
        <f>IF('ԷնՀ (ՏՋ)'!O7=0,"",'ԷնՀ (ՏՋ)'!O7/Ջերմարարություն!$D$6)</f>
        <v/>
      </c>
      <c r="P7" s="558" t="str">
        <f>IF('ԷնՀ (ՏՋ)'!P7=0,"",'ԷնՀ (ՏՋ)'!P7/Ջերմարարություն!$D$6)</f>
        <v/>
      </c>
      <c r="Q7" s="558" t="str">
        <f>IF('ԷնՀ (ՏՋ)'!Q7=0,"",'ԷնՀ (ՏՋ)'!Q7/Ջերմարարություն!$D$6)</f>
        <v/>
      </c>
      <c r="R7" s="558" t="str">
        <f>IF('ԷնՀ (ՏՋ)'!R7=0,"",'ԷնՀ (ՏՋ)'!R7/Ջերմարարություն!$D$6)</f>
        <v/>
      </c>
      <c r="S7" s="558" t="str">
        <f>IF('ԷնՀ (ՏՋ)'!S7=0,"",'ԷնՀ (ՏՋ)'!S7/Ջերմարարություն!$D$6)</f>
        <v/>
      </c>
      <c r="T7" s="558" t="str">
        <f>IF('ԷնՀ (ՏՋ)'!T7=0,"",'ԷնՀ (ՏՋ)'!T7/Ջերմարարություն!$D$6)</f>
        <v/>
      </c>
      <c r="U7" s="558" t="str">
        <f>IF('ԷնՀ (ՏՋ)'!U7=0,"",'ԷնՀ (ՏՋ)'!U7/Ջերմարարություն!$D$6)</f>
        <v/>
      </c>
      <c r="V7" s="558" t="str">
        <f>IF('ԷնՀ (ՏՋ)'!V7=0,"",'ԷնՀ (ՏՋ)'!V7/Ջերմարարություն!$D$6)</f>
        <v/>
      </c>
      <c r="W7" s="558" t="str">
        <f>IF('ԷնՀ (ՏՋ)'!W7=0,"",'ԷնՀ (ՏՋ)'!W7/Ջերմարարություն!$D$6)</f>
        <v/>
      </c>
      <c r="X7" s="558" t="str">
        <f>IF('ԷնՀ (ՏՋ)'!X7=0,"",'ԷնՀ (ՏՋ)'!X7/Ջերմարարություն!$D$6)</f>
        <v/>
      </c>
      <c r="Y7" s="558" t="str">
        <f>IF('ԷնՀ (ՏՋ)'!Y7=0,"",'ԷնՀ (ՏՋ)'!Y7/Ջերմարարություն!$D$6)</f>
        <v/>
      </c>
      <c r="Z7" s="558" t="str">
        <f>IF('ԷնՀ (ՏՋ)'!Z7=0,"",'ԷնՀ (ՏՋ)'!Z7/Ջերմարարություն!$D$6)</f>
        <v/>
      </c>
      <c r="AA7" s="560" t="str">
        <f>IF('ԷնՀ (ՏՋ)'!AA7=0,"",'ԷնՀ (ՏՋ)'!AA7/Ջերմարարություն!$D$6)</f>
        <v/>
      </c>
      <c r="AB7" s="561">
        <f>IF('ԷնՀ (ՏՋ)'!AB7=0,"",'ԷնՀ (ՏՋ)'!AB7/Ջերմարարություն!$D$6)</f>
        <v>344.25509529951267</v>
      </c>
      <c r="AC7" s="558">
        <f>IF('ԷնՀ (ՏՋ)'!AC7=0,"",'ԷնՀ (ՏՋ)'!AC7/Ջերմարարություն!$D$6)</f>
        <v>202.18400687876183</v>
      </c>
      <c r="AD7" s="558">
        <f>IF('ԷնՀ (ՏՋ)'!AD7=0,"",'ԷնՀ (ՏՋ)'!AD7/Ջերմարարություն!$D$6)</f>
        <v>0.15477214101461736</v>
      </c>
      <c r="AE7" s="558">
        <f>IF('ԷնՀ (ՏՋ)'!AE7=0,"",'ԷնՀ (ՏՋ)'!AE7/Ջերմարարություն!$D$6)</f>
        <v>8.2545141874462588E-2</v>
      </c>
      <c r="AF7" s="558">
        <f>IF('ԷնՀ (ՏՋ)'!AF7=0,"",'ԷնՀ (ՏՋ)'!AF7/Ջերմարարություն!$D$6)</f>
        <v>2.2184006878761826</v>
      </c>
      <c r="AG7" s="558">
        <f>IF('ԷնՀ (ՏՋ)'!AG7=0,"",'ԷնՀ (ՏՋ)'!AG7/Ջերմարարություն!$D$6)</f>
        <v>84.424771424476916</v>
      </c>
      <c r="AH7" s="558" t="str">
        <f>IF('ԷնՀ (ՏՋ)'!AH7=0,"",'ԷնՀ (ՏՋ)'!AH7/Ջերմարարություն!$D$6)</f>
        <v/>
      </c>
      <c r="AI7" s="558">
        <f>IF('ԷնՀ (ՏՋ)'!AI7=0,"",'ԷնՀ (ՏՋ)'!AI7/Ջերմարարություն!$D$6)</f>
        <v>55.190599025508732</v>
      </c>
      <c r="AJ7" s="558" t="str">
        <f>IF('ԷնՀ (ՏՋ)'!AJ7=0,"",'ԷնՀ (ՏՋ)'!AJ7/Ջերմարարություն!$D$6)</f>
        <v/>
      </c>
      <c r="AK7" s="559">
        <f>IF('ԷնՀ (ՏՋ)'!AK7=0,"",'ԷնՀ (ՏՋ)'!AK7/Ջերմարարություն!$D$6)</f>
        <v>713.77174166427812</v>
      </c>
      <c r="AL7" s="560" t="str">
        <f>IF('ԷնՀ (ՏՋ)'!AL7=0,"",'ԷնՀ (ՏՋ)'!AL7/Ջերմարարություն!$D$6)</f>
        <v/>
      </c>
      <c r="AM7" s="562" t="str">
        <f>IF('ԷնՀ (ՏՋ)'!AM7=0,"",'ԷնՀ (ՏՋ)'!AM7/Ջերմարարություն!$D$6)</f>
        <v/>
      </c>
    </row>
    <row r="8" spans="2:39" ht="13.5" outlineLevel="1">
      <c r="B8" s="552">
        <v>1.2</v>
      </c>
      <c r="C8" s="553" t="s">
        <v>477</v>
      </c>
      <c r="D8" s="554" t="s">
        <v>478</v>
      </c>
      <c r="E8" s="555" t="s">
        <v>35</v>
      </c>
      <c r="F8" s="556">
        <f>IF('ԷնՀ (ՏՋ)'!F8=0,"",'ԷնՀ (ՏՋ)'!F8/Ջերմարարություն!$D$6)</f>
        <v>2209.6515381150284</v>
      </c>
      <c r="G8" s="557">
        <f>IF('ԷնՀ (ՏՋ)'!G8=0,"",'ԷնՀ (ՏՋ)'!G8/Ջերմարարություն!$D$6)</f>
        <v>1.2637382726664754</v>
      </c>
      <c r="H8" s="558" t="str">
        <f>IF('ԷնՀ (ՏՋ)'!H8=0,"",'ԷնՀ (ՏՋ)'!H8/Ջերմարարություն!$D$6)</f>
        <v/>
      </c>
      <c r="I8" s="558">
        <f>IF('ԷնՀ (ՏՋ)'!I8=0,"",'ԷնՀ (ՏՋ)'!I8/Ջերմարարություն!$D$6)</f>
        <v>0.67522929206076232</v>
      </c>
      <c r="J8" s="558">
        <f>IF('ԷնՀ (ՏՋ)'!J8=0,"",'ԷնՀ (ՏՋ)'!J8/Ջերմարարություն!$D$6)</f>
        <v>0.56533748925193461</v>
      </c>
      <c r="K8" s="558">
        <f>IF('ԷնՀ (ՏՋ)'!K8=0,"",'ԷնՀ (ՏՋ)'!K8/Ջերմարարություն!$D$6)</f>
        <v>2.317149135377854E-2</v>
      </c>
      <c r="L8" s="558" t="str">
        <f>IF('ԷնՀ (ՏՋ)'!L8=0,"",'ԷնՀ (ՏՋ)'!L8/Ջերմարարություն!$D$6)</f>
        <v/>
      </c>
      <c r="M8" s="558" t="str">
        <f>IF('ԷնՀ (ՏՋ)'!M8=0,"",'ԷնՀ (ՏՋ)'!M8/Ջերմարարություն!$D$6)</f>
        <v/>
      </c>
      <c r="N8" s="559">
        <f>IF('ԷնՀ (ՏՋ)'!N8=0,"",'ԷնՀ (ՏՋ)'!N8/Ջերմարարություն!$D$6)</f>
        <v>331.08393561192315</v>
      </c>
      <c r="O8" s="558">
        <f>IF('ԷնՀ (ՏՋ)'!O8=0,"",'ԷնՀ (ՏՋ)'!O8/Ջերմարարություն!$D$6)</f>
        <v>1.1317617273335241</v>
      </c>
      <c r="P8" s="558">
        <f>IF('ԷնՀ (ՏՋ)'!P8=0,"",'ԷնՀ (ՏՋ)'!P8/Ջերմարարություն!$D$6)</f>
        <v>146.70593508168531</v>
      </c>
      <c r="Q8" s="558">
        <f>IF('ԷնՀ (ՏՋ)'!Q8=0,"",'ԷնՀ (ՏՋ)'!Q8/Ջերմարարություն!$D$6)</f>
        <v>4.6342791630839777E-2</v>
      </c>
      <c r="R8" s="558">
        <f>IF('ԷնՀ (ՏՋ)'!R8=0,"",'ԷնՀ (ՏՋ)'!R8/Ջերմարարություն!$D$6)</f>
        <v>8.7675551734021209E-2</v>
      </c>
      <c r="S8" s="558">
        <f>IF('ԷնՀ (ՏՋ)'!S8=0,"",'ԷնՀ (ՏՋ)'!S8/Ջերմարարություն!$D$6)</f>
        <v>44.780060189165944</v>
      </c>
      <c r="T8" s="558">
        <f>IF('ԷնՀ (ՏՋ)'!T8=0,"",'ԷնՀ (ՏՋ)'!T8/Ջերմարարություն!$D$6)</f>
        <v>7.576589280596159</v>
      </c>
      <c r="U8" s="558">
        <f>IF('ԷնՀ (ՏՋ)'!U8=0,"",'ԷնՀ (ՏՋ)'!U8/Ջերմարարություն!$D$6)</f>
        <v>121.29726282602464</v>
      </c>
      <c r="V8" s="558">
        <f>IF('ԷնՀ (ՏՋ)'!V8=0,"",'ԷնՀ (ՏՋ)'!V8/Ջերմարարություն!$D$6)</f>
        <v>0.28876182287188307</v>
      </c>
      <c r="W8" s="558">
        <f>IF('ԷնՀ (ՏՋ)'!W8=0,"",'ԷնՀ (ՏՋ)'!W8/Ջերմարարություն!$D$6)</f>
        <v>6.2176363810069741</v>
      </c>
      <c r="X8" s="558">
        <f>IF('ԷնՀ (ՏՋ)'!X8=0,"",'ԷնՀ (ՏՋ)'!X8/Ջերմարարություն!$D$6)</f>
        <v>1.1192318715964461E-3</v>
      </c>
      <c r="Y8" s="558">
        <f>IF('ԷնՀ (ՏՋ)'!Y8=0,"",'ԷնՀ (ՏՋ)'!Y8/Ջերմարարություն!$D$6)</f>
        <v>2.2167913442247059E-2</v>
      </c>
      <c r="Z8" s="558">
        <f>IF('ԷնՀ (ՏՋ)'!Z8=0,"",'ԷնՀ (ՏՋ)'!Z8/Ջերմարարություն!$D$6)</f>
        <v>2.9286228145600459</v>
      </c>
      <c r="AA8" s="560">
        <f>IF('ԷնՀ (ՏՋ)'!AA8=0,"",'ԷնՀ (ՏՋ)'!AA8/Ջերմարարություն!$D$6)</f>
        <v>1847.3580777682241</v>
      </c>
      <c r="AB8" s="561">
        <f>IF('ԷնՀ (ՏՋ)'!AB8=0,"",'ԷնՀ (ՏՋ)'!AB8/Ջերմարարություն!$D$6)</f>
        <v>6.2939377949746831</v>
      </c>
      <c r="AC8" s="558" t="str">
        <f>IF('ԷնՀ (ՏՋ)'!AC8=0,"",'ԷնՀ (ՏՋ)'!AC8/Ջերմարարություն!$D$6)</f>
        <v/>
      </c>
      <c r="AD8" s="558" t="str">
        <f>IF('ԷնՀ (ՏՋ)'!AD8=0,"",'ԷնՀ (ՏՋ)'!AD8/Ջերմարարություն!$D$6)</f>
        <v/>
      </c>
      <c r="AE8" s="558" t="str">
        <f>IF('ԷնՀ (ՏՋ)'!AE8=0,"",'ԷնՀ (ՏՋ)'!AE8/Ջերմարարություն!$D$6)</f>
        <v/>
      </c>
      <c r="AF8" s="558" t="str">
        <f>IF('ԷնՀ (ՏՋ)'!AF8=0,"",'ԷնՀ (ՏՋ)'!AF8/Ջերմարարություն!$D$6)</f>
        <v/>
      </c>
      <c r="AG8" s="558">
        <f>IF('ԷնՀ (ՏՋ)'!AG8=0,"",'ԷնՀ (ՏՋ)'!AG8/Ջերմարարություն!$D$6)</f>
        <v>2.5829272953090666E-2</v>
      </c>
      <c r="AH8" s="558">
        <f>IF('ԷնՀ (ՏՋ)'!AH8=0,"",'ԷնՀ (ՏՋ)'!AH8/Ջերմարարություն!$D$6)</f>
        <v>6.0471391038501965</v>
      </c>
      <c r="AI8" s="558">
        <f>IF('ԷնՀ (ՏՋ)'!AI8=0,"",'ԷնՀ (ՏՋ)'!AI8/Ջերմարարություն!$D$6)</f>
        <v>0.22096941817139581</v>
      </c>
      <c r="AJ8" s="558" t="str">
        <f>IF('ԷնՀ (ՏՋ)'!AJ8=0,"",'ԷնՀ (ՏՋ)'!AJ8/Ջերմարարություն!$D$6)</f>
        <v/>
      </c>
      <c r="AK8" s="559" t="str">
        <f>IF('ԷնՀ (ՏՋ)'!AK8=0,"",'ԷնՀ (ՏՋ)'!AK8/Ջերմարարություն!$D$6)</f>
        <v/>
      </c>
      <c r="AL8" s="560" t="str">
        <f>IF('ԷնՀ (ՏՋ)'!AL8=0,"",'ԷնՀ (ՏՋ)'!AL8/Ջերմարարություն!$D$6)</f>
        <v/>
      </c>
      <c r="AM8" s="562">
        <f>IF('ԷնՀ (ՏՋ)'!AM8=0,"",'ԷնՀ (ՏՋ)'!AM8/Ջերմարարություն!$D$6)</f>
        <v>23.651848667239896</v>
      </c>
    </row>
    <row r="9" spans="2:39" ht="19.5" customHeight="1" outlineLevel="1">
      <c r="B9" s="552">
        <v>1.3</v>
      </c>
      <c r="C9" s="553" t="s">
        <v>483</v>
      </c>
      <c r="D9" s="554" t="s">
        <v>484</v>
      </c>
      <c r="E9" s="555" t="s">
        <v>474</v>
      </c>
      <c r="F9" s="556">
        <f>IF('ԷնՀ (ՏՋ)'!F9=0,"",-'ԷնՀ (ՏՋ)'!F9/Ջերմարարություն!$D$6)</f>
        <v>-44.826402980796786</v>
      </c>
      <c r="G9" s="557" t="str">
        <f>IF('ԷնՀ (ՏՋ)'!G9=0,"",-'ԷնՀ (ՏՋ)'!G9/Ջերմարարություն!$D$6)</f>
        <v/>
      </c>
      <c r="H9" s="558" t="str">
        <f>IF('ԷնՀ (ՏՋ)'!H9=0,"",-'ԷնՀ (ՏՋ)'!H9/Ջերմարարություն!$D$6)</f>
        <v/>
      </c>
      <c r="I9" s="558" t="str">
        <f>IF('ԷնՀ (ՏՋ)'!I9=0,"",-'ԷնՀ (ՏՋ)'!I9/Ջերմարարություն!$D$6)</f>
        <v/>
      </c>
      <c r="J9" s="558" t="str">
        <f>IF('ԷնՀ (ՏՋ)'!J9=0,"",-'ԷնՀ (ՏՋ)'!J9/Ջերմարարություն!$D$6)</f>
        <v/>
      </c>
      <c r="K9" s="558" t="str">
        <f>IF('ԷնՀ (ՏՋ)'!K9=0,"",-'ԷնՀ (ՏՋ)'!K9/Ջերմարարություն!$D$6)</f>
        <v/>
      </c>
      <c r="L9" s="558" t="str">
        <f>IF('ԷնՀ (ՏՋ)'!L9=0,"",-'ԷնՀ (ՏՋ)'!L9/Ջերմարարություն!$D$6)</f>
        <v/>
      </c>
      <c r="M9" s="558" t="str">
        <f>IF('ԷնՀ (ՏՋ)'!M9=0,"",-'ԷնՀ (ՏՋ)'!M9/Ջերմարարություն!$D$6)</f>
        <v/>
      </c>
      <c r="N9" s="559">
        <f>IF('ԷնՀ (ՏՋ)'!N9=0,"",-'ԷնՀ (ՏՋ)'!N9/Ջերմարարություն!$D$6)</f>
        <v>-44.826402980796786</v>
      </c>
      <c r="O9" s="558" t="str">
        <f>IF('ԷնՀ (ՏՋ)'!O9=0,"",-'ԷնՀ (ՏՋ)'!O9/Ջերմարարություն!$D$6)</f>
        <v/>
      </c>
      <c r="P9" s="558" t="str">
        <f>IF('ԷնՀ (ՏՋ)'!P9=0,"",-'ԷնՀ (ՏՋ)'!P9/Ջերմարարություն!$D$6)</f>
        <v/>
      </c>
      <c r="Q9" s="558">
        <f>IF('ԷնՀ (ՏՋ)'!Q9=0,"",-'ԷնՀ (ՏՋ)'!Q9/Ջերմարարություն!$D$6)</f>
        <v>-4.6342791630839777E-2</v>
      </c>
      <c r="R9" s="558" t="str">
        <f>IF('ԷնՀ (ՏՋ)'!R9=0,"",-'ԷնՀ (ՏՋ)'!R9/Ջերմարարություն!$D$6)</f>
        <v/>
      </c>
      <c r="S9" s="558">
        <f>IF('ԷնՀ (ՏՋ)'!S9=0,"",-'ԷնՀ (ՏՋ)'!S9/Ջերմարարություն!$D$6)</f>
        <v>-44.780060189165944</v>
      </c>
      <c r="T9" s="558" t="str">
        <f>IF('ԷնՀ (ՏՋ)'!T9=0,"",-'ԷնՀ (ՏՋ)'!T9/Ջերմարարություն!$D$6)</f>
        <v/>
      </c>
      <c r="U9" s="558" t="str">
        <f>IF('ԷնՀ (ՏՋ)'!U9=0,"",-'ԷնՀ (ՏՋ)'!U9/Ջերմարարություն!$D$6)</f>
        <v/>
      </c>
      <c r="V9" s="558" t="str">
        <f>IF('ԷնՀ (ՏՋ)'!V9=0,"",-'ԷնՀ (ՏՋ)'!V9/Ջերմարարություն!$D$6)</f>
        <v/>
      </c>
      <c r="W9" s="558" t="str">
        <f>IF('ԷնՀ (ՏՋ)'!W9=0,"",-'ԷնՀ (ՏՋ)'!W9/Ջերմարարություն!$D$6)</f>
        <v/>
      </c>
      <c r="X9" s="558" t="str">
        <f>IF('ԷնՀ (ՏՋ)'!X9=0,"",-'ԷնՀ (ՏՋ)'!X9/Ջերմարարություն!$D$6)</f>
        <v/>
      </c>
      <c r="Y9" s="558" t="str">
        <f>IF('ԷնՀ (ՏՋ)'!Y9=0,"",-'ԷնՀ (ՏՋ)'!Y9/Ջերմարարություն!$D$6)</f>
        <v/>
      </c>
      <c r="Z9" s="558" t="str">
        <f>IF('ԷնՀ (ՏՋ)'!Z9=0,"",-'ԷնՀ (ՏՋ)'!Z9/Ջերմարարություն!$D$6)</f>
        <v/>
      </c>
      <c r="AA9" s="560" t="str">
        <f>IF('ԷնՀ (ՏՋ)'!AA9=0,"",-'ԷնՀ (ՏՋ)'!AA9/Ջերմարարություն!$D$6)</f>
        <v/>
      </c>
      <c r="AB9" s="561" t="str">
        <f>IF('ԷնՀ (ՏՋ)'!AB9=0,"",-'ԷնՀ (ՏՋ)'!AB9/Ջերմարարություն!$D$6)</f>
        <v/>
      </c>
      <c r="AC9" s="558" t="str">
        <f>IF('ԷնՀ (ՏՋ)'!AC9=0,"",-'ԷնՀ (ՏՋ)'!AC9/Ջերմարարություն!$D$6)</f>
        <v/>
      </c>
      <c r="AD9" s="558" t="str">
        <f>IF('ԷնՀ (ՏՋ)'!AD9=0,"",-'ԷնՀ (ՏՋ)'!AD9/Ջերմարարություն!$D$6)</f>
        <v/>
      </c>
      <c r="AE9" s="558" t="str">
        <f>IF('ԷնՀ (ՏՋ)'!AE9=0,"",-'ԷնՀ (ՏՋ)'!AE9/Ջերմարարություն!$D$6)</f>
        <v/>
      </c>
      <c r="AF9" s="558" t="str">
        <f>IF('ԷնՀ (ՏՋ)'!AF9=0,"",-'ԷնՀ (ՏՋ)'!AF9/Ջերմարարություն!$D$6)</f>
        <v/>
      </c>
      <c r="AG9" s="558" t="str">
        <f>IF('ԷնՀ (ՏՋ)'!AG9=0,"",-'ԷնՀ (ՏՋ)'!AG9/Ջերմարարություն!$D$6)</f>
        <v/>
      </c>
      <c r="AH9" s="558" t="str">
        <f>IF('ԷնՀ (ՏՋ)'!AH9=0,"",-'ԷնՀ (ՏՋ)'!AH9/Ջերմարարություն!$D$6)</f>
        <v/>
      </c>
      <c r="AI9" s="558" t="str">
        <f>IF('ԷնՀ (ՏՋ)'!AI9=0,"",-'ԷնՀ (ՏՋ)'!AI9/Ջերմարարություն!$D$6)</f>
        <v/>
      </c>
      <c r="AJ9" s="558" t="str">
        <f>IF('ԷնՀ (ՏՋ)'!AJ9=0,"",-'ԷնՀ (ՏՋ)'!AJ9/Ջերմարարություն!$D$6)</f>
        <v/>
      </c>
      <c r="AK9" s="559" t="str">
        <f>IF('ԷնՀ (ՏՋ)'!AK9=0,"",-'ԷնՀ (ՏՋ)'!AK9/Ջերմարարություն!$D$6)</f>
        <v/>
      </c>
      <c r="AL9" s="560" t="str">
        <f>IF('ԷնՀ (ՏՋ)'!AL9=0,"",-'ԷնՀ (ՏՋ)'!AL9/Ջերմարարություն!$D$6)</f>
        <v/>
      </c>
      <c r="AM9" s="562" t="str">
        <f>IF('ԷնՀ (ՏՋ)'!AM9=0,"",-'ԷնՀ (ՏՋ)'!AM9/Ջերմարարություն!$D$6)</f>
        <v/>
      </c>
    </row>
    <row r="10" spans="2:39" ht="13.5" outlineLevel="1">
      <c r="B10" s="552">
        <v>1.4</v>
      </c>
      <c r="C10" s="553" t="s">
        <v>479</v>
      </c>
      <c r="D10" s="554" t="s">
        <v>480</v>
      </c>
      <c r="E10" s="555" t="s">
        <v>36</v>
      </c>
      <c r="F10" s="556">
        <f>IF('ԷնՀ (ՏՋ)'!F10=0,"",-'ԷնՀ (ՏՋ)'!F10/Ջերմարարություն!$D$6)</f>
        <v>-122.29498580281424</v>
      </c>
      <c r="G10" s="557">
        <f>IF('ԷնՀ (ՏՋ)'!G10=0,"",-'ԷնՀ (ՏՋ)'!G10/Ջերմարարություն!$D$6)</f>
        <v>-0.74528747492118075</v>
      </c>
      <c r="H10" s="558" t="str">
        <f>IF('ԷնՀ (ՏՋ)'!H10=0,"",-'ԷնՀ (ՏՋ)'!H10/Ջերմարարություն!$D$6)</f>
        <v/>
      </c>
      <c r="I10" s="558" t="str">
        <f>IF('ԷնՀ (ՏՋ)'!I10=0,"",-'ԷնՀ (ՏՋ)'!I10/Ջերմարարություն!$D$6)</f>
        <v/>
      </c>
      <c r="J10" s="558" t="str">
        <f>IF('ԷնՀ (ՏՋ)'!J10=0,"",-'ԷնՀ (ՏՋ)'!J10/Ջերմարարություն!$D$6)</f>
        <v/>
      </c>
      <c r="K10" s="558">
        <f>IF('ԷնՀ (ՏՋ)'!K10=0,"",-'ԷնՀ (ՏՋ)'!K10/Ջերմարարություն!$D$6)</f>
        <v>-0.74528747492118075</v>
      </c>
      <c r="L10" s="558" t="str">
        <f>IF('ԷնՀ (ՏՋ)'!L10=0,"",-'ԷնՀ (ՏՋ)'!L10/Ջերմարարություն!$D$6)</f>
        <v/>
      </c>
      <c r="M10" s="558" t="str">
        <f>IF('ԷնՀ (ՏՋ)'!M10=0,"",-'ԷնՀ (ՏՋ)'!M10/Ջերմարարություն!$D$6)</f>
        <v/>
      </c>
      <c r="N10" s="559">
        <f>IF('ԷնՀ (ՏՋ)'!N10=0,"",-'ԷնՀ (ՏՋ)'!N10/Ջերմարարություն!$D$6)</f>
        <v>-1.9690455717970764E-4</v>
      </c>
      <c r="O10" s="558" t="str">
        <f>IF('ԷնՀ (ՏՋ)'!O10=0,"",-'ԷնՀ (ՏՋ)'!O10/Ջերմարարություն!$D$6)</f>
        <v/>
      </c>
      <c r="P10" s="558" t="str">
        <f>IF('ԷնՀ (ՏՋ)'!P10=0,"",-'ԷնՀ (ՏՋ)'!P10/Ջերմարարություն!$D$6)</f>
        <v/>
      </c>
      <c r="Q10" s="558" t="str">
        <f>IF('ԷնՀ (ՏՋ)'!Q10=0,"",-'ԷնՀ (ՏՋ)'!Q10/Ջերմարարություն!$D$6)</f>
        <v/>
      </c>
      <c r="R10" s="558" t="str">
        <f>IF('ԷնՀ (ՏՋ)'!R10=0,"",-'ԷնՀ (ՏՋ)'!R10/Ջերմարարություն!$D$6)</f>
        <v/>
      </c>
      <c r="S10" s="558" t="str">
        <f>IF('ԷնՀ (ՏՋ)'!S10=0,"",-'ԷնՀ (ՏՋ)'!S10/Ջերմարարություն!$D$6)</f>
        <v/>
      </c>
      <c r="T10" s="558" t="str">
        <f>IF('ԷնՀ (ՏՋ)'!T10=0,"",-'ԷնՀ (ՏՋ)'!T10/Ջերմարարություն!$D$6)</f>
        <v/>
      </c>
      <c r="U10" s="558" t="str">
        <f>IF('ԷնՀ (ՏՋ)'!U10=0,"",-'ԷնՀ (ՏՋ)'!U10/Ջերմարարություն!$D$6)</f>
        <v/>
      </c>
      <c r="V10" s="558" t="str">
        <f>IF('ԷնՀ (ՏՋ)'!V10=0,"",-'ԷնՀ (ՏՋ)'!V10/Ջերմարարություն!$D$6)</f>
        <v/>
      </c>
      <c r="W10" s="558">
        <f>IF('ԷնՀ (ՏՋ)'!W10=0,"",-'ԷնՀ (ՏՋ)'!W10/Ջերմարարություն!$D$6)</f>
        <v>-1.9690455717970764E-4</v>
      </c>
      <c r="X10" s="558" t="str">
        <f>IF('ԷնՀ (ՏՋ)'!X10=0,"",-'ԷնՀ (ՏՋ)'!X10/Ջերմարարություն!$D$6)</f>
        <v/>
      </c>
      <c r="Y10" s="558" t="str">
        <f>IF('ԷնՀ (ՏՋ)'!Y10=0,"",-'ԷնՀ (ՏՋ)'!Y10/Ջերմարարություն!$D$6)</f>
        <v/>
      </c>
      <c r="Z10" s="558" t="str">
        <f>IF('ԷնՀ (ՏՋ)'!Z10=0,"",-'ԷնՀ (ՏՋ)'!Z10/Ջերմարարություն!$D$6)</f>
        <v/>
      </c>
      <c r="AA10" s="560">
        <f>IF('ԷնՀ (ՏՋ)'!AA10=0,"",-'ԷնՀ (ՏՋ)'!AA10/Ջերմարարություն!$D$6)</f>
        <v>-15.885078952713917</v>
      </c>
      <c r="AB10" s="561">
        <f>IF('ԷնՀ (ՏՋ)'!AB10=0,"",-'ԷնՀ (ՏՋ)'!AB10/Ջերմարարություն!$D$6)</f>
        <v>-9.0484379478360556E-3</v>
      </c>
      <c r="AC10" s="558" t="str">
        <f>IF('ԷնՀ (ՏՋ)'!AC10=0,"",-'ԷնՀ (ՏՋ)'!AC10/Ջերմարարություն!$D$6)</f>
        <v/>
      </c>
      <c r="AD10" s="558" t="str">
        <f>IF('ԷնՀ (ՏՋ)'!AD10=0,"",-'ԷնՀ (ՏՋ)'!AD10/Ջերմարարություն!$D$6)</f>
        <v/>
      </c>
      <c r="AE10" s="558" t="str">
        <f>IF('ԷնՀ (ՏՋ)'!AE10=0,"",-'ԷնՀ (ՏՋ)'!AE10/Ջերմարարություն!$D$6)</f>
        <v/>
      </c>
      <c r="AF10" s="558" t="str">
        <f>IF('ԷնՀ (ՏՋ)'!AF10=0,"",-'ԷնՀ (ՏՋ)'!AF10/Ջերմարարություն!$D$6)</f>
        <v/>
      </c>
      <c r="AG10" s="558" t="str">
        <f>IF('ԷնՀ (ՏՋ)'!AG10=0,"",-'ԷնՀ (ՏՋ)'!AG10/Ջերմարարություն!$D$6)</f>
        <v/>
      </c>
      <c r="AH10" s="558">
        <f>IF('ԷնՀ (ՏՋ)'!AH10=0,"",-'ԷնՀ (ՏՋ)'!AH10/Ջերմարարություն!$D$6)</f>
        <v>-9.0484379478360556E-3</v>
      </c>
      <c r="AI10" s="558" t="str">
        <f>IF('ԷնՀ (ՏՋ)'!AI10=0,"",-'ԷնՀ (ՏՋ)'!AI10/Ջերմարարություն!$D$6)</f>
        <v/>
      </c>
      <c r="AJ10" s="558" t="str">
        <f>IF('ԷնՀ (ՏՋ)'!AJ10=0,"",-'ԷնՀ (ՏՋ)'!AJ10/Ջերմարարություն!$D$6)</f>
        <v/>
      </c>
      <c r="AK10" s="559" t="str">
        <f>IF('ԷնՀ (ՏՋ)'!AK10=0,"",-'ԷնՀ (ՏՋ)'!AK10/Ջերմարարություն!$D$6)</f>
        <v/>
      </c>
      <c r="AL10" s="560" t="str">
        <f>IF('ԷնՀ (ՏՋ)'!AL10=0,"",-'ԷնՀ (ՏՋ)'!AL10/Ջերմարարություն!$D$6)</f>
        <v/>
      </c>
      <c r="AM10" s="562">
        <f>IF('ԷնՀ (ՏՋ)'!AM10=0,"",-'ԷնՀ (ՏՋ)'!AM10/Ջերմարարություն!$D$6)</f>
        <v>-105.65537403267412</v>
      </c>
    </row>
    <row r="11" spans="2:39" ht="14.25" outlineLevel="1" thickBot="1">
      <c r="B11" s="563">
        <v>1.5</v>
      </c>
      <c r="C11" s="564" t="s">
        <v>481</v>
      </c>
      <c r="D11" s="565" t="s">
        <v>482</v>
      </c>
      <c r="E11" s="566" t="s">
        <v>185</v>
      </c>
      <c r="F11" s="567">
        <f>IF('ԷնՀ (ՏՋ)'!F11=0,"",'ԷնՀ (ՏՋ)'!F11/Ջերմարարություն!$D$6)</f>
        <v>16.487695561116343</v>
      </c>
      <c r="G11" s="568" t="str">
        <f>IF('ԷնՀ (ՏՋ)'!G11=0,"",'ԷնՀ (ՏՋ)'!G11/Ջերմարարություն!$D$6)</f>
        <v/>
      </c>
      <c r="H11" s="569" t="str">
        <f>IF('ԷնՀ (ՏՋ)'!H11=0,"",'ԷնՀ (ՏՋ)'!H11/Ջերմարարություն!$D$6)</f>
        <v/>
      </c>
      <c r="I11" s="569" t="str">
        <f>IF('ԷնՀ (ՏՋ)'!I11=0,"",'ԷնՀ (ՏՋ)'!I11/Ջերմարարություն!$D$6)</f>
        <v/>
      </c>
      <c r="J11" s="569" t="str">
        <f>IF('ԷնՀ (ՏՋ)'!J11=0,"",'ԷնՀ (ՏՋ)'!J11/Ջերմարարություն!$D$6)</f>
        <v/>
      </c>
      <c r="K11" s="569" t="str">
        <f>IF('ԷնՀ (ՏՋ)'!K11=0,"",'ԷնՀ (ՏՋ)'!K11/Ջերմարարություն!$D$6)</f>
        <v/>
      </c>
      <c r="L11" s="569" t="str">
        <f>IF('ԷնՀ (ՏՋ)'!L11=0,"",'ԷնՀ (ՏՋ)'!L11/Ջերմարարություն!$D$6)</f>
        <v/>
      </c>
      <c r="M11" s="569" t="str">
        <f>IF('ԷնՀ (ՏՋ)'!M11=0,"",'ԷնՀ (ՏՋ)'!M11/Ջերմարարություն!$D$6)</f>
        <v/>
      </c>
      <c r="N11" s="570">
        <f>IF('ԷնՀ (ՏՋ)'!N11=0,"",'ԷնՀ (ՏՋ)'!N11/Ջերմարարություն!$D$6)</f>
        <v>14.91589835196331</v>
      </c>
      <c r="O11" s="569" t="str">
        <f>IF('ԷնՀ (ՏՋ)'!O11=0,"",'ԷնՀ (ՏՋ)'!O11/Ջերմարարություն!$D$6)</f>
        <v/>
      </c>
      <c r="P11" s="569" t="str">
        <f>IF('ԷնՀ (ՏՋ)'!P11=0,"",'ԷնՀ (ՏՋ)'!P11/Ջերմարարություն!$D$6)</f>
        <v/>
      </c>
      <c r="Q11" s="569" t="str">
        <f>IF('ԷնՀ (ՏՋ)'!Q11=0,"",'ԷնՀ (ՏՋ)'!Q11/Ջերմարարություն!$D$6)</f>
        <v/>
      </c>
      <c r="R11" s="569" t="str">
        <f>IF('ԷնՀ (ՏՋ)'!R11=0,"",'ԷնՀ (ՏՋ)'!R11/Ջերմարարություն!$D$6)</f>
        <v/>
      </c>
      <c r="S11" s="569" t="str">
        <f>IF('ԷնՀ (ՏՋ)'!S11=0,"",'ԷնՀ (ՏՋ)'!S11/Ջերմարարություն!$D$6)</f>
        <v/>
      </c>
      <c r="T11" s="569" t="str">
        <f>IF('ԷնՀ (ՏՋ)'!T11=0,"",'ԷնՀ (ՏՋ)'!T11/Ջերմարարություն!$D$6)</f>
        <v/>
      </c>
      <c r="U11" s="569" t="str">
        <f>IF('ԷնՀ (ՏՋ)'!U11=0,"",'ԷնՀ (ՏՋ)'!U11/Ջերմարարություն!$D$6)</f>
        <v/>
      </c>
      <c r="V11" s="569" t="str">
        <f>IF('ԷնՀ (ՏՋ)'!V11=0,"",'ԷնՀ (ՏՋ)'!V11/Ջերմարարություն!$D$6)</f>
        <v/>
      </c>
      <c r="W11" s="569" t="str">
        <f>IF('ԷնՀ (ՏՋ)'!W11=0,"",'ԷնՀ (ՏՋ)'!W11/Ջերմարարություն!$D$6)</f>
        <v/>
      </c>
      <c r="X11" s="569" t="str">
        <f>IF('ԷնՀ (ՏՋ)'!X11=0,"",'ԷնՀ (ՏՋ)'!X11/Ջերմարարություն!$D$6)</f>
        <v/>
      </c>
      <c r="Y11" s="569">
        <f>IF('ԷնՀ (ՏՋ)'!Y11=0,"",'ԷնՀ (ՏՋ)'!Y11/Ջերմարարություն!$D$6)</f>
        <v>14.91589835196331</v>
      </c>
      <c r="Z11" s="569" t="str">
        <f>IF('ԷնՀ (ՏՋ)'!Z11=0,"",'ԷնՀ (ՏՋ)'!Z11/Ջերմարարություն!$D$6)</f>
        <v/>
      </c>
      <c r="AA11" s="571">
        <f>IF('ԷնՀ (ՏՋ)'!AA11=0,"",'ԷնՀ (ՏՋ)'!AA11/Ջերմարարություն!$D$6)</f>
        <v>1.5717972091530326</v>
      </c>
      <c r="AB11" s="572" t="str">
        <f>IF('ԷնՀ (ՏՋ)'!AB11=0,"",'ԷնՀ (ՏՋ)'!AB11/Ջերմարարություն!$D$6)</f>
        <v/>
      </c>
      <c r="AC11" s="569" t="str">
        <f>IF('ԷնՀ (ՏՋ)'!AC11=0,"",'ԷնՀ (ՏՋ)'!AC11/Ջերմարարություն!$D$6)</f>
        <v/>
      </c>
      <c r="AD11" s="569" t="str">
        <f>IF('ԷնՀ (ՏՋ)'!AD11=0,"",'ԷնՀ (ՏՋ)'!AD11/Ջերմարարություն!$D$6)</f>
        <v/>
      </c>
      <c r="AE11" s="569" t="str">
        <f>IF('ԷնՀ (ՏՋ)'!AE11=0,"",'ԷնՀ (ՏՋ)'!AE11/Ջերմարարություն!$D$6)</f>
        <v/>
      </c>
      <c r="AF11" s="569" t="str">
        <f>IF('ԷնՀ (ՏՋ)'!AF11=0,"",'ԷնՀ (ՏՋ)'!AF11/Ջերմարարություն!$D$6)</f>
        <v/>
      </c>
      <c r="AG11" s="569" t="str">
        <f>IF('ԷնՀ (ՏՋ)'!AG11=0,"",'ԷնՀ (ՏՋ)'!AG11/Ջերմարարություն!$D$6)</f>
        <v/>
      </c>
      <c r="AH11" s="569" t="str">
        <f>IF('ԷնՀ (ՏՋ)'!AH11=0,"",'ԷնՀ (ՏՋ)'!AH11/Ջերմարարություն!$D$6)</f>
        <v/>
      </c>
      <c r="AI11" s="569" t="str">
        <f>IF('ԷնՀ (ՏՋ)'!AI11=0,"",'ԷնՀ (ՏՋ)'!AI11/Ջերմարարություն!$D$6)</f>
        <v/>
      </c>
      <c r="AJ11" s="569" t="str">
        <f>IF('ԷնՀ (ՏՋ)'!AJ11=0,"",'ԷնՀ (ՏՋ)'!AJ11/Ջերմարարություն!$D$6)</f>
        <v/>
      </c>
      <c r="AK11" s="570" t="str">
        <f>IF('ԷնՀ (ՏՋ)'!AK11=0,"",'ԷնՀ (ՏՋ)'!AK11/Ջերմարարություն!$D$6)</f>
        <v/>
      </c>
      <c r="AL11" s="571" t="str">
        <f>IF('ԷնՀ (ՏՋ)'!AL11=0,"",'ԷնՀ (ՏՋ)'!AL11/Ջերմարարություն!$D$6)</f>
        <v/>
      </c>
      <c r="AM11" s="573" t="str">
        <f>IF('ԷնՀ (ՏՋ)'!AM11=0,"",'ԷնՀ (ՏՋ)'!AM11/Ջերմարարություն!$D$6)</f>
        <v/>
      </c>
    </row>
    <row r="12" spans="2:39" thickBot="1">
      <c r="B12" s="574">
        <v>1</v>
      </c>
      <c r="C12" s="674" t="s">
        <v>485</v>
      </c>
      <c r="D12" s="675" t="s">
        <v>486</v>
      </c>
      <c r="E12" s="676" t="s">
        <v>136</v>
      </c>
      <c r="F12" s="609">
        <f>IF('ԷնՀ (ՏՋ)'!F12=0,"",'ԷնՀ (ՏՋ)'!F12/Ջերմարարություն!$D$6)</f>
        <v>3117.8011473192078</v>
      </c>
      <c r="G12" s="610">
        <f>IF('ԷնՀ (ՏՋ)'!G12=0,"",'ԷնՀ (ՏՋ)'!G12/Ջերմարարություն!$D$6)</f>
        <v>1.2749162606286422</v>
      </c>
      <c r="H12" s="611">
        <f>IF('ԷնՀ (ՏՋ)'!H12=0,"",'ԷնՀ (ՏՋ)'!H12/Ջերմարարություն!$D$6)</f>
        <v>1.1177987962166808E-2</v>
      </c>
      <c r="I12" s="611">
        <f>IF('ԷնՀ (ՏՋ)'!I12=0,"",'ԷնՀ (ՏՋ)'!I12/Ջերմարարություն!$D$6)</f>
        <v>0.67522929206076232</v>
      </c>
      <c r="J12" s="611">
        <f>IF('ԷնՀ (ՏՋ)'!J12=0,"",'ԷնՀ (ՏՋ)'!J12/Ջերմարարություն!$D$6)</f>
        <v>0.56533748925193461</v>
      </c>
      <c r="K12" s="611">
        <f>IF('ԷնՀ (ՏՋ)'!K12=0,"",'ԷնՀ (ՏՋ)'!K12/Ջերմարարություն!$D$6)</f>
        <v>2.3171491353778571E-2</v>
      </c>
      <c r="L12" s="611" t="str">
        <f>IF('ԷնՀ (ՏՋ)'!L12=0,"",'ԷնՀ (ՏՋ)'!L12/Ջերմարարություն!$D$6)</f>
        <v/>
      </c>
      <c r="M12" s="611" t="str">
        <f>IF('ԷնՀ (ՏՋ)'!M12=0,"",'ԷնՀ (ՏՋ)'!M12/Ջերմարարություն!$D$6)</f>
        <v/>
      </c>
      <c r="N12" s="611">
        <f>IF('ԷնՀ (ՏՋ)'!N12=0,"",'ԷնՀ (ՏՋ)'!N12/Ջերմարարություն!$D$6)</f>
        <v>301.17323407853252</v>
      </c>
      <c r="O12" s="611">
        <f>IF('ԷնՀ (ՏՋ)'!O12=0,"",'ԷնՀ (ՏՋ)'!O12/Ջերմարարություն!$D$6)</f>
        <v>1.1317617273335241</v>
      </c>
      <c r="P12" s="611">
        <f>IF('ԷնՀ (ՏՋ)'!P12=0,"",'ԷնՀ (ՏՋ)'!P12/Ջերմարարություն!$D$6)</f>
        <v>146.70593508168531</v>
      </c>
      <c r="Q12" s="611" t="str">
        <f>IF('ԷնՀ (ՏՋ)'!Q12=0,"",'ԷնՀ (ՏՋ)'!Q12/Ջերմարարություն!$D$6)</f>
        <v/>
      </c>
      <c r="R12" s="611">
        <f>IF('ԷնՀ (ՏՋ)'!R12=0,"",'ԷնՀ (ՏՋ)'!R12/Ջերմարարություն!$D$6)</f>
        <v>8.7675551734021209E-2</v>
      </c>
      <c r="S12" s="611" t="str">
        <f>IF('ԷնՀ (ՏՋ)'!S12=0,"",'ԷնՀ (ՏՋ)'!S12/Ջերմարարություն!$D$6)</f>
        <v/>
      </c>
      <c r="T12" s="611">
        <f>IF('ԷնՀ (ՏՋ)'!T12=0,"",'ԷնՀ (ՏՋ)'!T12/Ջերմարարություն!$D$6)</f>
        <v>7.576589280596159</v>
      </c>
      <c r="U12" s="611">
        <f>IF('ԷնՀ (ՏՋ)'!U12=0,"",'ԷնՀ (ՏՋ)'!U12/Ջերմարարություն!$D$6)</f>
        <v>121.29726282602464</v>
      </c>
      <c r="V12" s="611">
        <f>IF('ԷնՀ (ՏՋ)'!V12=0,"",'ԷնՀ (ՏՋ)'!V12/Ջերմարարություն!$D$6)</f>
        <v>0.28876182287188307</v>
      </c>
      <c r="W12" s="611">
        <f>IF('ԷնՀ (ՏՋ)'!W12=0,"",'ԷնՀ (ՏՋ)'!W12/Ջերմարարություն!$D$6)</f>
        <v>6.217439476449794</v>
      </c>
      <c r="X12" s="611">
        <f>IF('ԷնՀ (ՏՋ)'!X12=0,"",'ԷնՀ (ՏՋ)'!X12/Ջերմարարություն!$D$6)</f>
        <v>1.1192318715964461E-3</v>
      </c>
      <c r="Y12" s="611">
        <f>IF('ԷնՀ (ՏՋ)'!Y12=0,"",'ԷնՀ (ՏՋ)'!Y12/Ջերմարարություն!$D$6)</f>
        <v>14.938066265405556</v>
      </c>
      <c r="Z12" s="611">
        <f>IF('ԷնՀ (ՏՋ)'!Z12=0,"",'ԷնՀ (ՏՋ)'!Z12/Ջերմարարություն!$D$6)</f>
        <v>2.9286228145600459</v>
      </c>
      <c r="AA12" s="611">
        <f>IF('ԷնՀ (ՏՋ)'!AA12=0,"",'ԷնՀ (ՏՋ)'!AA12/Ջերմարարություն!$D$6)</f>
        <v>1833.0447960246631</v>
      </c>
      <c r="AB12" s="611">
        <f>IF('ԷնՀ (ՏՋ)'!AB12=0,"",'ԷնՀ (ՏՋ)'!AB12/Ջերմարարություն!$D$6)</f>
        <v>350.53998465653956</v>
      </c>
      <c r="AC12" s="611">
        <f>IF('ԷնՀ (ՏՋ)'!AC12=0,"",'ԷնՀ (ՏՋ)'!AC12/Ջերմարարություն!$D$6)</f>
        <v>202.18400687876183</v>
      </c>
      <c r="AD12" s="611">
        <f>IF('ԷնՀ (ՏՋ)'!AD12=0,"",'ԷնՀ (ՏՋ)'!AD12/Ջերմարարություն!$D$6)</f>
        <v>0.15477214101461736</v>
      </c>
      <c r="AE12" s="611">
        <f>IF('ԷնՀ (ՏՋ)'!AE12=0,"",'ԷնՀ (ՏՋ)'!AE12/Ջերմարարություն!$D$6)</f>
        <v>8.2545141874462588E-2</v>
      </c>
      <c r="AF12" s="611">
        <f>IF('ԷնՀ (ՏՋ)'!AF12=0,"",'ԷնՀ (ՏՋ)'!AF12/Ջերմարարություն!$D$6)</f>
        <v>2.2184006878761826</v>
      </c>
      <c r="AG12" s="611">
        <f>IF('ԷնՀ (ՏՋ)'!AG12=0,"",'ԷնՀ (ՏՋ)'!AG12/Ջերմարարություն!$D$6)</f>
        <v>84.450600697430005</v>
      </c>
      <c r="AH12" s="611">
        <f>IF('ԷնՀ (ՏՋ)'!AH12=0,"",'ԷնՀ (ՏՋ)'!AH12/Ջերմարարություն!$D$6)</f>
        <v>6.0380906659023603</v>
      </c>
      <c r="AI12" s="611">
        <f>IF('ԷնՀ (ՏՋ)'!AI12=0,"",'ԷնՀ (ՏՋ)'!AI12/Ջերմարարություն!$D$6)</f>
        <v>55.411568443680125</v>
      </c>
      <c r="AJ12" s="611" t="str">
        <f>IF('ԷնՀ (ՏՋ)'!AJ12=0,"",'ԷնՀ (ՏՋ)'!AJ12/Ջերմարարություն!$D$6)</f>
        <v/>
      </c>
      <c r="AK12" s="611">
        <f>IF('ԷնՀ (ՏՋ)'!AK12=0,"",'ԷնՀ (ՏՋ)'!AK12/Ջերմարարություն!$D$6)</f>
        <v>713.77174166427812</v>
      </c>
      <c r="AL12" s="611" t="str">
        <f>IF('ԷնՀ (ՏՋ)'!AL12=0,"",'ԷնՀ (ՏՋ)'!AL12/Ջերմարարություն!$D$6)</f>
        <v/>
      </c>
      <c r="AM12" s="612">
        <f>IF('ԷնՀ (ՏՋ)'!AM12=0,"",'ԷնՀ (ՏՋ)'!AM12/Ջերմարարություն!$D$6)</f>
        <v>-82.003525365434228</v>
      </c>
    </row>
    <row r="13" spans="2:39" ht="24.75" customHeight="1" thickBot="1">
      <c r="B13" s="578">
        <v>2</v>
      </c>
      <c r="C13" s="677" t="s">
        <v>487</v>
      </c>
      <c r="D13" s="678" t="s">
        <v>488</v>
      </c>
      <c r="E13" s="679" t="s">
        <v>186</v>
      </c>
      <c r="F13" s="602">
        <f>IF('ԷնՀ (ՏՋ)'!F13=0,"",-'ԷնՀ (ՏՋ)'!F13/Ջերմարարություն!$D$6)</f>
        <v>-1213.1912778538051</v>
      </c>
      <c r="G13" s="603" t="str">
        <f>IF('ԷնՀ (ՏՋ)'!G13=0,"",-'ԷնՀ (ՏՋ)'!G13/Ջերմարարություն!$D$6)</f>
        <v/>
      </c>
      <c r="H13" s="604" t="str">
        <f>IF('ԷնՀ (ՏՋ)'!H13=0,"",-'ԷնՀ (ՏՋ)'!H13/Ջերմարարություն!$D$6)</f>
        <v/>
      </c>
      <c r="I13" s="604" t="str">
        <f>IF('ԷնՀ (ՏՋ)'!I13=0,"",-'ԷնՀ (ՏՋ)'!I13/Ջերմարարություն!$D$6)</f>
        <v/>
      </c>
      <c r="J13" s="604" t="str">
        <f>IF('ԷնՀ (ՏՋ)'!J13=0,"",-'ԷնՀ (ՏՋ)'!J13/Ջերմարարություն!$D$6)</f>
        <v/>
      </c>
      <c r="K13" s="604" t="str">
        <f>IF('ԷնՀ (ՏՋ)'!K13=0,"",-'ԷնՀ (ՏՋ)'!K13/Ջերմարարություն!$D$6)</f>
        <v/>
      </c>
      <c r="L13" s="604" t="str">
        <f>IF('ԷնՀ (ՏՋ)'!L13=0,"",-'ԷնՀ (ՏՋ)'!L13/Ջերմարարություն!$D$6)</f>
        <v/>
      </c>
      <c r="M13" s="604" t="str">
        <f>IF('ԷնՀ (ՏՋ)'!M13=0,"",-'ԷնՀ (ՏՋ)'!M13/Ջերմարարություն!$D$6)</f>
        <v/>
      </c>
      <c r="N13" s="604" t="str">
        <f>IF('ԷնՀ (ՏՋ)'!N13=0,"",-'ԷնՀ (ՏՋ)'!N13/Ջերմարարություն!$D$6)</f>
        <v/>
      </c>
      <c r="O13" s="604" t="str">
        <f>IF('ԷնՀ (ՏՋ)'!O13=0,"",-'ԷնՀ (ՏՋ)'!O13/Ջերմարարություն!$D$6)</f>
        <v/>
      </c>
      <c r="P13" s="604" t="str">
        <f>IF('ԷնՀ (ՏՋ)'!P13=0,"",-'ԷնՀ (ՏՋ)'!P13/Ջերմարարություն!$D$6)</f>
        <v/>
      </c>
      <c r="Q13" s="604" t="str">
        <f>IF('ԷնՀ (ՏՋ)'!Q13=0,"",-'ԷնՀ (ՏՋ)'!Q13/Ջերմարարություն!$D$6)</f>
        <v/>
      </c>
      <c r="R13" s="604" t="str">
        <f>IF('ԷնՀ (ՏՋ)'!R13=0,"",-'ԷնՀ (ՏՋ)'!R13/Ջերմարարություն!$D$6)</f>
        <v/>
      </c>
      <c r="S13" s="604" t="str">
        <f>IF('ԷնՀ (ՏՋ)'!S13=0,"",-'ԷնՀ (ՏՋ)'!S13/Ջերմարարություն!$D$6)</f>
        <v/>
      </c>
      <c r="T13" s="604" t="str">
        <f>IF('ԷնՀ (ՏՋ)'!T13=0,"",-'ԷնՀ (ՏՋ)'!T13/Ջերմարարություն!$D$6)</f>
        <v/>
      </c>
      <c r="U13" s="604" t="str">
        <f>IF('ԷնՀ (ՏՋ)'!U13=0,"",-'ԷնՀ (ՏՋ)'!U13/Ջերմարարություն!$D$6)</f>
        <v/>
      </c>
      <c r="V13" s="604" t="str">
        <f>IF('ԷնՀ (ՏՋ)'!V13=0,"",-'ԷնՀ (ՏՋ)'!V13/Ջերմարարություն!$D$6)</f>
        <v/>
      </c>
      <c r="W13" s="604" t="str">
        <f>IF('ԷնՀ (ՏՋ)'!W13=0,"",-'ԷնՀ (ՏՋ)'!W13/Ջերմարարություն!$D$6)</f>
        <v/>
      </c>
      <c r="X13" s="604" t="str">
        <f>IF('ԷնՀ (ՏՋ)'!X13=0,"",-'ԷնՀ (ՏՋ)'!X13/Ջերմարարություն!$D$6)</f>
        <v/>
      </c>
      <c r="Y13" s="604" t="str">
        <f>IF('ԷնՀ (ՏՋ)'!Y13=0,"",-'ԷնՀ (ՏՋ)'!Y13/Ջերմարարություն!$D$6)</f>
        <v/>
      </c>
      <c r="Z13" s="604" t="str">
        <f>IF('ԷնՀ (ՏՋ)'!Z13=0,"",-'ԷնՀ (ՏՋ)'!Z13/Ջերմարարություն!$D$6)</f>
        <v/>
      </c>
      <c r="AA13" s="604">
        <f>IF('ԷնՀ (ՏՋ)'!AA13=0,"",-'ԷնՀ (ՏՋ)'!AA13/Ջերմարարություն!$D$6)</f>
        <v>-499.41953618952704</v>
      </c>
      <c r="AB13" s="604" t="str">
        <f>IF('ԷնՀ (ՏՋ)'!AB13=0,"",-'ԷնՀ (ՏՋ)'!AB13/Ջերմարարություն!$D$6)</f>
        <v/>
      </c>
      <c r="AC13" s="604" t="str">
        <f>IF('ԷնՀ (ՏՋ)'!AC13=0,"",-'ԷնՀ (ՏՋ)'!AC13/Ջերմարարություն!$D$6)</f>
        <v/>
      </c>
      <c r="AD13" s="604" t="str">
        <f>IF('ԷնՀ (ՏՋ)'!AD13=0,"",-'ԷնՀ (ՏՋ)'!AD13/Ջերմարարություն!$D$6)</f>
        <v/>
      </c>
      <c r="AE13" s="604" t="str">
        <f>IF('ԷնՀ (ՏՋ)'!AE13=0,"",-'ԷնՀ (ՏՋ)'!AE13/Ջերմարարություն!$D$6)</f>
        <v/>
      </c>
      <c r="AF13" s="604" t="str">
        <f>IF('ԷնՀ (ՏՋ)'!AF13=0,"",-'ԷնՀ (ՏՋ)'!AF13/Ջերմարարություն!$D$6)</f>
        <v/>
      </c>
      <c r="AG13" s="604" t="str">
        <f>IF('ԷնՀ (ՏՋ)'!AG13=0,"",-'ԷնՀ (ՏՋ)'!AG13/Ջերմարարություն!$D$6)</f>
        <v/>
      </c>
      <c r="AH13" s="604" t="str">
        <f>IF('ԷնՀ (ՏՋ)'!AH13=0,"",-'ԷնՀ (ՏՋ)'!AH13/Ջերմարարություն!$D$6)</f>
        <v/>
      </c>
      <c r="AI13" s="604" t="str">
        <f>IF('ԷնՀ (ՏՋ)'!AI13=0,"",-'ԷնՀ (ՏՋ)'!AI13/Ջերմարարություն!$D$6)</f>
        <v/>
      </c>
      <c r="AJ13" s="604" t="str">
        <f>IF('ԷնՀ (ՏՋ)'!AJ13=0,"",-'ԷնՀ (ՏՋ)'!AJ13/Ջերմարարություն!$D$6)</f>
        <v/>
      </c>
      <c r="AK13" s="604">
        <f>IF('ԷնՀ (ՏՋ)'!AK13=0,"",-'ԷնՀ (ՏՋ)'!AK13/Ջերմարարություն!$D$6)</f>
        <v>-713.77174166427812</v>
      </c>
      <c r="AL13" s="604" t="str">
        <f>IF('ԷնՀ (ՏՋ)'!AL13=0,"",-'ԷնՀ (ՏՋ)'!AL13/Ջերմարարություն!$D$6)</f>
        <v/>
      </c>
      <c r="AM13" s="606" t="str">
        <f>IF('ԷնՀ (ՏՋ)'!AM13=0,"",-'ԷնՀ (ՏՋ)'!AM13/Ջերմարարություն!$D$6)</f>
        <v/>
      </c>
    </row>
    <row r="14" spans="2:39" ht="25.5" outlineLevel="1">
      <c r="B14" s="552">
        <v>2.1</v>
      </c>
      <c r="C14" s="680" t="s">
        <v>489</v>
      </c>
      <c r="D14" s="681" t="s">
        <v>490</v>
      </c>
      <c r="E14" s="555" t="s">
        <v>188</v>
      </c>
      <c r="F14" s="556">
        <f>IF('ԷնՀ (ՏՋ)'!F14=0,"",-'ԷնՀ (ՏՋ)'!F14/Ջերմարարություն!$D$6)</f>
        <v>-713.77174166427812</v>
      </c>
      <c r="G14" s="557" t="str">
        <f>IF('ԷնՀ (ՏՋ)'!G14=0,"",-'ԷնՀ (ՏՋ)'!G14/Ջերմարարություն!$D$6)</f>
        <v/>
      </c>
      <c r="H14" s="558" t="str">
        <f>IF('ԷնՀ (ՏՋ)'!H14=0,"",-'ԷնՀ (ՏՋ)'!H14/Ջերմարարություն!$D$6)</f>
        <v/>
      </c>
      <c r="I14" s="558" t="str">
        <f>IF('ԷնՀ (ՏՋ)'!I14=0,"",-'ԷնՀ (ՏՋ)'!I14/Ջերմարարություն!$D$6)</f>
        <v/>
      </c>
      <c r="J14" s="558" t="str">
        <f>IF('ԷնՀ (ՏՋ)'!J14=0,"",-'ԷնՀ (ՏՋ)'!J14/Ջերմարարություն!$D$6)</f>
        <v/>
      </c>
      <c r="K14" s="558" t="str">
        <f>IF('ԷնՀ (ՏՋ)'!K14=0,"",-'ԷնՀ (ՏՋ)'!K14/Ջերմարարություն!$D$6)</f>
        <v/>
      </c>
      <c r="L14" s="558" t="str">
        <f>IF('ԷնՀ (ՏՋ)'!L14=0,"",-'ԷնՀ (ՏՋ)'!L14/Ջերմարարություն!$D$6)</f>
        <v/>
      </c>
      <c r="M14" s="558" t="str">
        <f>IF('ԷնՀ (ՏՋ)'!M14=0,"",-'ԷնՀ (ՏՋ)'!M14/Ջերմարարություն!$D$6)</f>
        <v/>
      </c>
      <c r="N14" s="559" t="str">
        <f>IF('ԷնՀ (ՏՋ)'!N14=0,"",-'ԷնՀ (ՏՋ)'!N14/Ջերմարարություն!$D$6)</f>
        <v/>
      </c>
      <c r="O14" s="558" t="str">
        <f>IF('ԷնՀ (ՏՋ)'!O14=0,"",-'ԷնՀ (ՏՋ)'!O14/Ջերմարարություն!$D$6)</f>
        <v/>
      </c>
      <c r="P14" s="558" t="str">
        <f>IF('ԷնՀ (ՏՋ)'!P14=0,"",-'ԷնՀ (ՏՋ)'!P14/Ջերմարարություն!$D$6)</f>
        <v/>
      </c>
      <c r="Q14" s="558" t="str">
        <f>IF('ԷնՀ (ՏՋ)'!Q14=0,"",-'ԷնՀ (ՏՋ)'!Q14/Ջերմարարություն!$D$6)</f>
        <v/>
      </c>
      <c r="R14" s="558" t="str">
        <f>IF('ԷնՀ (ՏՋ)'!R14=0,"",-'ԷնՀ (ՏՋ)'!R14/Ջերմարարություն!$D$6)</f>
        <v/>
      </c>
      <c r="S14" s="558" t="str">
        <f>IF('ԷնՀ (ՏՋ)'!S14=0,"",-'ԷնՀ (ՏՋ)'!S14/Ջերմարարություն!$D$6)</f>
        <v/>
      </c>
      <c r="T14" s="558" t="str">
        <f>IF('ԷնՀ (ՏՋ)'!T14=0,"",-'ԷնՀ (ՏՋ)'!T14/Ջերմարարություն!$D$6)</f>
        <v/>
      </c>
      <c r="U14" s="558" t="str">
        <f>IF('ԷնՀ (ՏՋ)'!U14=0,"",-'ԷնՀ (ՏՋ)'!U14/Ջերմարարություն!$D$6)</f>
        <v/>
      </c>
      <c r="V14" s="558" t="str">
        <f>IF('ԷնՀ (ՏՋ)'!V14=0,"",-'ԷնՀ (ՏՋ)'!V14/Ջերմարարություն!$D$6)</f>
        <v/>
      </c>
      <c r="W14" s="558" t="str">
        <f>IF('ԷնՀ (ՏՋ)'!W14=0,"",-'ԷնՀ (ՏՋ)'!W14/Ջերմարարություն!$D$6)</f>
        <v/>
      </c>
      <c r="X14" s="558" t="str">
        <f>IF('ԷնՀ (ՏՋ)'!X14=0,"",-'ԷնՀ (ՏՋ)'!X14/Ջերմարարություն!$D$6)</f>
        <v/>
      </c>
      <c r="Y14" s="558" t="str">
        <f>IF('ԷնՀ (ՏՋ)'!Y14=0,"",-'ԷնՀ (ՏՋ)'!Y14/Ջերմարարություն!$D$6)</f>
        <v/>
      </c>
      <c r="Z14" s="558" t="str">
        <f>IF('ԷնՀ (ՏՋ)'!Z14=0,"",-'ԷնՀ (ՏՋ)'!Z14/Ջերմարարություն!$D$6)</f>
        <v/>
      </c>
      <c r="AA14" s="560" t="str">
        <f>IF('ԷնՀ (ՏՋ)'!AA14=0,"",-'ԷնՀ (ՏՋ)'!AA14/Ջերմարարություն!$D$6)</f>
        <v/>
      </c>
      <c r="AB14" s="561" t="str">
        <f>IF('ԷնՀ (ՏՋ)'!AB14=0,"",-'ԷնՀ (ՏՋ)'!AB14/Ջերմարարություն!$D$6)</f>
        <v/>
      </c>
      <c r="AC14" s="558" t="str">
        <f>IF('ԷնՀ (ՏՋ)'!AC14=0,"",-'ԷնՀ (ՏՋ)'!AC14/Ջերմարարություն!$D$6)</f>
        <v/>
      </c>
      <c r="AD14" s="558" t="str">
        <f>IF('ԷնՀ (ՏՋ)'!AD14=0,"",-'ԷնՀ (ՏՋ)'!AD14/Ջերմարարություն!$D$6)</f>
        <v/>
      </c>
      <c r="AE14" s="558" t="str">
        <f>IF('ԷնՀ (ՏՋ)'!AE14=0,"",-'ԷնՀ (ՏՋ)'!AE14/Ջերմարարություն!$D$6)</f>
        <v/>
      </c>
      <c r="AF14" s="558" t="str">
        <f>IF('ԷնՀ (ՏՋ)'!AF14=0,"",-'ԷնՀ (ՏՋ)'!AF14/Ջերմարարություն!$D$6)</f>
        <v/>
      </c>
      <c r="AG14" s="558" t="str">
        <f>IF('ԷնՀ (ՏՋ)'!AG14=0,"",-'ԷնՀ (ՏՋ)'!AG14/Ջերմարարություն!$D$6)</f>
        <v/>
      </c>
      <c r="AH14" s="558" t="str">
        <f>IF('ԷնՀ (ՏՋ)'!AH14=0,"",-'ԷնՀ (ՏՋ)'!AH14/Ջերմարարություն!$D$6)</f>
        <v/>
      </c>
      <c r="AI14" s="558" t="str">
        <f>IF('ԷնՀ (ՏՋ)'!AI14=0,"",-'ԷնՀ (ՏՋ)'!AI14/Ջերմարարություն!$D$6)</f>
        <v/>
      </c>
      <c r="AJ14" s="558" t="str">
        <f>IF('ԷնՀ (ՏՋ)'!AJ14=0,"",-'ԷնՀ (ՏՋ)'!AJ14/Ջերմարարություն!$D$6)</f>
        <v/>
      </c>
      <c r="AK14" s="559">
        <f>IF('ԷնՀ (ՏՋ)'!AK14=0,"",-'ԷնՀ (ՏՋ)'!AK14/Ջերմարարություն!$D$6)</f>
        <v>-713.77174166427812</v>
      </c>
      <c r="AL14" s="560" t="str">
        <f>IF('ԷնՀ (ՏՋ)'!AL14=0,"",-'ԷնՀ (ՏՋ)'!AL14/Ջերմարարություն!$D$6)</f>
        <v/>
      </c>
      <c r="AM14" s="562" t="str">
        <f>IF('ԷնՀ (ՏՋ)'!AM14=0,"",-'ԷնՀ (ՏՋ)'!AM14/Ջերմարարություն!$D$6)</f>
        <v/>
      </c>
    </row>
    <row r="15" spans="2:39" ht="25.5" outlineLevel="1">
      <c r="B15" s="552">
        <v>2.2000000000000002</v>
      </c>
      <c r="C15" s="680" t="s">
        <v>491</v>
      </c>
      <c r="D15" s="681" t="s">
        <v>492</v>
      </c>
      <c r="E15" s="555" t="s">
        <v>143</v>
      </c>
      <c r="F15" s="556">
        <f>IF('ԷնՀ (ՏՋ)'!F15=0,"",-'ԷնՀ (ՏՋ)'!F15/Ջերմարարություն!$D$6)</f>
        <v>-494.99864972336184</v>
      </c>
      <c r="G15" s="557" t="str">
        <f>IF('ԷնՀ (ՏՋ)'!G15=0,"",-'ԷնՀ (ՏՋ)'!G15/Ջերմարարություն!$D$6)</f>
        <v/>
      </c>
      <c r="H15" s="558" t="str">
        <f>IF('ԷնՀ (ՏՋ)'!H15=0,"",-'ԷնՀ (ՏՋ)'!H15/Ջերմարարություն!$D$6)</f>
        <v/>
      </c>
      <c r="I15" s="558" t="str">
        <f>IF('ԷնՀ (ՏՋ)'!I15=0,"",-'ԷնՀ (ՏՋ)'!I15/Ջերմարարություն!$D$6)</f>
        <v/>
      </c>
      <c r="J15" s="558" t="str">
        <f>IF('ԷնՀ (ՏՋ)'!J15=0,"",-'ԷնՀ (ՏՋ)'!J15/Ջերմարարություն!$D$6)</f>
        <v/>
      </c>
      <c r="K15" s="558" t="str">
        <f>IF('ԷնՀ (ՏՋ)'!K15=0,"",-'ԷնՀ (ՏՋ)'!K15/Ջերմարարություն!$D$6)</f>
        <v/>
      </c>
      <c r="L15" s="558" t="str">
        <f>IF('ԷնՀ (ՏՋ)'!L15=0,"",-'ԷնՀ (ՏՋ)'!L15/Ջերմարարություն!$D$6)</f>
        <v/>
      </c>
      <c r="M15" s="558" t="str">
        <f>IF('ԷնՀ (ՏՋ)'!M15=0,"",-'ԷնՀ (ՏՋ)'!M15/Ջերմարարություն!$D$6)</f>
        <v/>
      </c>
      <c r="N15" s="559" t="str">
        <f>IF('ԷնՀ (ՏՋ)'!N15=0,"",-'ԷնՀ (ՏՋ)'!N15/Ջերմարարություն!$D$6)</f>
        <v/>
      </c>
      <c r="O15" s="558" t="str">
        <f>IF('ԷնՀ (ՏՋ)'!O15=0,"",-'ԷնՀ (ՏՋ)'!O15/Ջերմարարություն!$D$6)</f>
        <v/>
      </c>
      <c r="P15" s="558" t="str">
        <f>IF('ԷնՀ (ՏՋ)'!P15=0,"",-'ԷնՀ (ՏՋ)'!P15/Ջերմարարություն!$D$6)</f>
        <v/>
      </c>
      <c r="Q15" s="558" t="str">
        <f>IF('ԷնՀ (ՏՋ)'!Q15=0,"",-'ԷնՀ (ՏՋ)'!Q15/Ջերմարարություն!$D$6)</f>
        <v/>
      </c>
      <c r="R15" s="558" t="str">
        <f>IF('ԷնՀ (ՏՋ)'!R15=0,"",-'ԷնՀ (ՏՋ)'!R15/Ջերմարարություն!$D$6)</f>
        <v/>
      </c>
      <c r="S15" s="558" t="str">
        <f>IF('ԷնՀ (ՏՋ)'!S15=0,"",-'ԷնՀ (ՏՋ)'!S15/Ջերմարարություն!$D$6)</f>
        <v/>
      </c>
      <c r="T15" s="558" t="str">
        <f>IF('ԷնՀ (ՏՋ)'!T15=0,"",-'ԷնՀ (ՏՋ)'!T15/Ջերմարարություն!$D$6)</f>
        <v/>
      </c>
      <c r="U15" s="558" t="str">
        <f>IF('ԷնՀ (ՏՋ)'!U15=0,"",-'ԷնՀ (ՏՋ)'!U15/Ջերմարարություն!$D$6)</f>
        <v/>
      </c>
      <c r="V15" s="558" t="str">
        <f>IF('ԷնՀ (ՏՋ)'!V15=0,"",-'ԷնՀ (ՏՋ)'!V15/Ջերմարարություն!$D$6)</f>
        <v/>
      </c>
      <c r="W15" s="558" t="str">
        <f>IF('ԷնՀ (ՏՋ)'!W15=0,"",-'ԷնՀ (ՏՋ)'!W15/Ջերմարարություն!$D$6)</f>
        <v/>
      </c>
      <c r="X15" s="558" t="str">
        <f>IF('ԷնՀ (ՏՋ)'!X15=0,"",-'ԷնՀ (ՏՋ)'!X15/Ջերմարարություն!$D$6)</f>
        <v/>
      </c>
      <c r="Y15" s="558" t="str">
        <f>IF('ԷնՀ (ՏՋ)'!Y15=0,"",-'ԷնՀ (ՏՋ)'!Y15/Ջերմարարություն!$D$6)</f>
        <v/>
      </c>
      <c r="Z15" s="558" t="str">
        <f>IF('ԷնՀ (ՏՋ)'!Z15=0,"",-'ԷնՀ (ՏՋ)'!Z15/Ջերմարարություն!$D$6)</f>
        <v/>
      </c>
      <c r="AA15" s="560">
        <f>IF('ԷնՀ (ՏՋ)'!AA15=0,"",-'ԷնՀ (ՏՋ)'!AA15/Ջերմարարություն!$D$6)</f>
        <v>-494.99864972336184</v>
      </c>
      <c r="AB15" s="561" t="str">
        <f>IF('ԷնՀ (ՏՋ)'!AB15=0,"",-'ԷնՀ (ՏՋ)'!AB15/Ջերմարարություն!$D$6)</f>
        <v/>
      </c>
      <c r="AC15" s="558" t="str">
        <f>IF('ԷնՀ (ՏՋ)'!AC15=0,"",-'ԷնՀ (ՏՋ)'!AC15/Ջերմարարություն!$D$6)</f>
        <v/>
      </c>
      <c r="AD15" s="558" t="str">
        <f>IF('ԷնՀ (ՏՋ)'!AD15=0,"",-'ԷնՀ (ՏՋ)'!AD15/Ջերմարարություն!$D$6)</f>
        <v/>
      </c>
      <c r="AE15" s="558" t="str">
        <f>IF('ԷնՀ (ՏՋ)'!AE15=0,"",-'ԷնՀ (ՏՋ)'!AE15/Ջերմարարություն!$D$6)</f>
        <v/>
      </c>
      <c r="AF15" s="558" t="str">
        <f>IF('ԷնՀ (ՏՋ)'!AF15=0,"",-'ԷնՀ (ՏՋ)'!AF15/Ջերմարարություն!$D$6)</f>
        <v/>
      </c>
      <c r="AG15" s="558" t="str">
        <f>IF('ԷնՀ (ՏՋ)'!AG15=0,"",-'ԷնՀ (ՏՋ)'!AG15/Ջերմարարություն!$D$6)</f>
        <v/>
      </c>
      <c r="AH15" s="558" t="str">
        <f>IF('ԷնՀ (ՏՋ)'!AH15=0,"",-'ԷնՀ (ՏՋ)'!AH15/Ջերմարարություն!$D$6)</f>
        <v/>
      </c>
      <c r="AI15" s="558" t="str">
        <f>IF('ԷնՀ (ՏՋ)'!AI15=0,"",-'ԷնՀ (ՏՋ)'!AI15/Ջերմարարություն!$D$6)</f>
        <v/>
      </c>
      <c r="AJ15" s="558" t="str">
        <f>IF('ԷնՀ (ՏՋ)'!AJ15=0,"",-'ԷնՀ (ՏՋ)'!AJ15/Ջերմարարություն!$D$6)</f>
        <v/>
      </c>
      <c r="AK15" s="559" t="str">
        <f>IF('ԷնՀ (ՏՋ)'!AK15=0,"",-'ԷնՀ (ՏՋ)'!AK15/Ջերմարարություն!$D$6)</f>
        <v/>
      </c>
      <c r="AL15" s="560" t="str">
        <f>IF('ԷնՀ (ՏՋ)'!AL15=0,"",-'ԷնՀ (ՏՋ)'!AL15/Ջերմարարություն!$D$6)</f>
        <v/>
      </c>
      <c r="AM15" s="562" t="str">
        <f>IF('ԷնՀ (ՏՋ)'!AM15=0,"",-'ԷնՀ (ՏՋ)'!AM15/Ջերմարարություն!$D$6)</f>
        <v/>
      </c>
    </row>
    <row r="16" spans="2:39" ht="25.5" outlineLevel="1">
      <c r="B16" s="552">
        <v>2.2999999999999998</v>
      </c>
      <c r="C16" s="680" t="s">
        <v>493</v>
      </c>
      <c r="D16" s="681" t="s">
        <v>494</v>
      </c>
      <c r="E16" s="555" t="s">
        <v>137</v>
      </c>
      <c r="F16" s="556">
        <f>IF('ԷնՀ (ՏՋ)'!F16=0,"",-'ԷնՀ (ՏՋ)'!F16/Ջերմարարություն!$D$6)</f>
        <v>-4.4208864661651468</v>
      </c>
      <c r="G16" s="557" t="str">
        <f>IF('ԷնՀ (ՏՋ)'!G16=0,"",-'ԷնՀ (ՏՋ)'!G16/Ջերմարարություն!$D$6)</f>
        <v/>
      </c>
      <c r="H16" s="558" t="str">
        <f>IF('ԷնՀ (ՏՋ)'!H16=0,"",-'ԷնՀ (ՏՋ)'!H16/Ջերմարարություն!$D$6)</f>
        <v/>
      </c>
      <c r="I16" s="558" t="str">
        <f>IF('ԷնՀ (ՏՋ)'!I16=0,"",-'ԷնՀ (ՏՋ)'!I16/Ջերմարարություն!$D$6)</f>
        <v/>
      </c>
      <c r="J16" s="558" t="str">
        <f>IF('ԷնՀ (ՏՋ)'!J16=0,"",-'ԷնՀ (ՏՋ)'!J16/Ջերմարարություն!$D$6)</f>
        <v/>
      </c>
      <c r="K16" s="558" t="str">
        <f>IF('ԷնՀ (ՏՋ)'!K16=0,"",-'ԷնՀ (ՏՋ)'!K16/Ջերմարարություն!$D$6)</f>
        <v/>
      </c>
      <c r="L16" s="558" t="str">
        <f>IF('ԷնՀ (ՏՋ)'!L16=0,"",-'ԷնՀ (ՏՋ)'!L16/Ջերմարարություն!$D$6)</f>
        <v/>
      </c>
      <c r="M16" s="558" t="str">
        <f>IF('ԷնՀ (ՏՋ)'!M16=0,"",-'ԷնՀ (ՏՋ)'!M16/Ջերմարարություն!$D$6)</f>
        <v/>
      </c>
      <c r="N16" s="559" t="str">
        <f>IF('ԷնՀ (ՏՋ)'!N16=0,"",-'ԷնՀ (ՏՋ)'!N16/Ջերմարարություն!$D$6)</f>
        <v/>
      </c>
      <c r="O16" s="558" t="str">
        <f>IF('ԷնՀ (ՏՋ)'!O16=0,"",-'ԷնՀ (ՏՋ)'!O16/Ջերմարարություն!$D$6)</f>
        <v/>
      </c>
      <c r="P16" s="558" t="str">
        <f>IF('ԷնՀ (ՏՋ)'!P16=0,"",-'ԷնՀ (ՏՋ)'!P16/Ջերմարարություն!$D$6)</f>
        <v/>
      </c>
      <c r="Q16" s="558" t="str">
        <f>IF('ԷնՀ (ՏՋ)'!Q16=0,"",-'ԷնՀ (ՏՋ)'!Q16/Ջերմարարություն!$D$6)</f>
        <v/>
      </c>
      <c r="R16" s="558" t="str">
        <f>IF('ԷնՀ (ՏՋ)'!R16=0,"",-'ԷնՀ (ՏՋ)'!R16/Ջերմարարություն!$D$6)</f>
        <v/>
      </c>
      <c r="S16" s="558" t="str">
        <f>IF('ԷնՀ (ՏՋ)'!S16=0,"",-'ԷնՀ (ՏՋ)'!S16/Ջերմարարություն!$D$6)</f>
        <v/>
      </c>
      <c r="T16" s="558" t="str">
        <f>IF('ԷնՀ (ՏՋ)'!T16=0,"",-'ԷնՀ (ՏՋ)'!T16/Ջերմարարություն!$D$6)</f>
        <v/>
      </c>
      <c r="U16" s="558" t="str">
        <f>IF('ԷնՀ (ՏՋ)'!U16=0,"",-'ԷնՀ (ՏՋ)'!U16/Ջերմարարություն!$D$6)</f>
        <v/>
      </c>
      <c r="V16" s="558" t="str">
        <f>IF('ԷնՀ (ՏՋ)'!V16=0,"",-'ԷնՀ (ՏՋ)'!V16/Ջերմարարություն!$D$6)</f>
        <v/>
      </c>
      <c r="W16" s="558" t="str">
        <f>IF('ԷնՀ (ՏՋ)'!W16=0,"",-'ԷնՀ (ՏՋ)'!W16/Ջերմարարություն!$D$6)</f>
        <v/>
      </c>
      <c r="X16" s="558" t="str">
        <f>IF('ԷնՀ (ՏՋ)'!X16=0,"",-'ԷնՀ (ՏՋ)'!X16/Ջերմարարություն!$D$6)</f>
        <v/>
      </c>
      <c r="Y16" s="558" t="str">
        <f>IF('ԷնՀ (ՏՋ)'!Y16=0,"",-'ԷնՀ (ՏՋ)'!Y16/Ջերմարարություն!$D$6)</f>
        <v/>
      </c>
      <c r="Z16" s="558" t="str">
        <f>IF('ԷնՀ (ՏՋ)'!Z16=0,"",-'ԷնՀ (ՏՋ)'!Z16/Ջերմարարություն!$D$6)</f>
        <v/>
      </c>
      <c r="AA16" s="560">
        <f>IF('ԷնՀ (ՏՋ)'!AA16=0,"",-'ԷնՀ (ՏՋ)'!AA16/Ջերմարարություն!$D$6)</f>
        <v>-4.4208864661651468</v>
      </c>
      <c r="AB16" s="561" t="str">
        <f>IF('ԷնՀ (ՏՋ)'!AB16=0,"",-'ԷնՀ (ՏՋ)'!AB16/Ջերմարարություն!$D$6)</f>
        <v/>
      </c>
      <c r="AC16" s="558" t="str">
        <f>IF('ԷնՀ (ՏՋ)'!AC16=0,"",-'ԷնՀ (ՏՋ)'!AC16/Ջերմարարություն!$D$6)</f>
        <v/>
      </c>
      <c r="AD16" s="558" t="str">
        <f>IF('ԷնՀ (ՏՋ)'!AD16=0,"",-'ԷնՀ (ՏՋ)'!AD16/Ջերմարարություն!$D$6)</f>
        <v/>
      </c>
      <c r="AE16" s="558" t="str">
        <f>IF('ԷնՀ (ՏՋ)'!AE16=0,"",-'ԷնՀ (ՏՋ)'!AE16/Ջերմարարություն!$D$6)</f>
        <v/>
      </c>
      <c r="AF16" s="558" t="str">
        <f>IF('ԷնՀ (ՏՋ)'!AF16=0,"",-'ԷնՀ (ՏՋ)'!AF16/Ջերմարարություն!$D$6)</f>
        <v/>
      </c>
      <c r="AG16" s="558" t="str">
        <f>IF('ԷնՀ (ՏՋ)'!AG16=0,"",-'ԷնՀ (ՏՋ)'!AG16/Ջերմարարություն!$D$6)</f>
        <v/>
      </c>
      <c r="AH16" s="558" t="str">
        <f>IF('ԷնՀ (ՏՋ)'!AH16=0,"",-'ԷնՀ (ՏՋ)'!AH16/Ջերմարարություն!$D$6)</f>
        <v/>
      </c>
      <c r="AI16" s="558" t="str">
        <f>IF('ԷնՀ (ՏՋ)'!AI16=0,"",-'ԷնՀ (ՏՋ)'!AI16/Ջերմարարություն!$D$6)</f>
        <v/>
      </c>
      <c r="AJ16" s="558" t="str">
        <f>IF('ԷնՀ (ՏՋ)'!AJ16=0,"",-'ԷնՀ (ՏՋ)'!AJ16/Ջերմարարություն!$D$6)</f>
        <v/>
      </c>
      <c r="AK16" s="559" t="str">
        <f>IF('ԷնՀ (ՏՋ)'!AK16=0,"",-'ԷնՀ (ՏՋ)'!AK16/Ջերմարարություն!$D$6)</f>
        <v/>
      </c>
      <c r="AL16" s="560" t="str">
        <f>IF('ԷնՀ (ՏՋ)'!AL16=0,"",-'ԷնՀ (ՏՋ)'!AL16/Ջերմարարություն!$D$6)</f>
        <v/>
      </c>
      <c r="AM16" s="562" t="str">
        <f>IF('ԷնՀ (ՏՋ)'!AM16=0,"",-'ԷնՀ (ՏՋ)'!AM16/Ջերմարարություն!$D$6)</f>
        <v/>
      </c>
    </row>
    <row r="17" spans="2:40" ht="26.25" outlineLevel="1" thickBot="1">
      <c r="B17" s="552">
        <v>2.4</v>
      </c>
      <c r="C17" s="680" t="s">
        <v>495</v>
      </c>
      <c r="D17" s="681" t="s">
        <v>496</v>
      </c>
      <c r="E17" s="555" t="s">
        <v>138</v>
      </c>
      <c r="F17" s="556" t="str">
        <f>IF('ԷնՀ (ՏՋ)'!F17=0,"",-'ԷնՀ (ՏՋ)'!F17/Ջերմարարություն!$D$6)</f>
        <v/>
      </c>
      <c r="G17" s="557" t="str">
        <f>IF('ԷնՀ (ՏՋ)'!G17=0,"",-'ԷնՀ (ՏՋ)'!G17/Ջերմարարություն!$D$6)</f>
        <v/>
      </c>
      <c r="H17" s="558" t="str">
        <f>IF('ԷնՀ (ՏՋ)'!H17=0,"",-'ԷնՀ (ՏՋ)'!H17/Ջերմարարություն!$D$6)</f>
        <v/>
      </c>
      <c r="I17" s="558" t="str">
        <f>IF('ԷնՀ (ՏՋ)'!I17=0,"",-'ԷնՀ (ՏՋ)'!I17/Ջերմարարություն!$D$6)</f>
        <v/>
      </c>
      <c r="J17" s="558" t="str">
        <f>IF('ԷնՀ (ՏՋ)'!J17=0,"",-'ԷնՀ (ՏՋ)'!J17/Ջերմարարություն!$D$6)</f>
        <v/>
      </c>
      <c r="K17" s="558" t="str">
        <f>IF('ԷնՀ (ՏՋ)'!K17=0,"",-'ԷնՀ (ՏՋ)'!K17/Ջերմարարություն!$D$6)</f>
        <v/>
      </c>
      <c r="L17" s="558" t="str">
        <f>IF('ԷնՀ (ՏՋ)'!L17=0,"",-'ԷնՀ (ՏՋ)'!L17/Ջերմարարություն!$D$6)</f>
        <v/>
      </c>
      <c r="M17" s="558" t="str">
        <f>IF('ԷնՀ (ՏՋ)'!M17=0,"",-'ԷնՀ (ՏՋ)'!M17/Ջերմարարություն!$D$6)</f>
        <v/>
      </c>
      <c r="N17" s="559" t="str">
        <f>IF('ԷնՀ (ՏՋ)'!N17=0,"",-'ԷնՀ (ՏՋ)'!N17/Ջերմարարություն!$D$6)</f>
        <v/>
      </c>
      <c r="O17" s="558" t="str">
        <f>IF('ԷնՀ (ՏՋ)'!O17=0,"",-'ԷնՀ (ՏՋ)'!O17/Ջերմարարություն!$D$6)</f>
        <v/>
      </c>
      <c r="P17" s="558" t="str">
        <f>IF('ԷնՀ (ՏՋ)'!P17=0,"",-'ԷնՀ (ՏՋ)'!P17/Ջերմարարություն!$D$6)</f>
        <v/>
      </c>
      <c r="Q17" s="558" t="str">
        <f>IF('ԷնՀ (ՏՋ)'!Q17=0,"",-'ԷնՀ (ՏՋ)'!Q17/Ջերմարարություն!$D$6)</f>
        <v/>
      </c>
      <c r="R17" s="558" t="str">
        <f>IF('ԷնՀ (ՏՋ)'!R17=0,"",-'ԷնՀ (ՏՋ)'!R17/Ջերմարարություն!$D$6)</f>
        <v/>
      </c>
      <c r="S17" s="558" t="str">
        <f>IF('ԷնՀ (ՏՋ)'!S17=0,"",-'ԷնՀ (ՏՋ)'!S17/Ջերմարարություն!$D$6)</f>
        <v/>
      </c>
      <c r="T17" s="558" t="str">
        <f>IF('ԷնՀ (ՏՋ)'!T17=0,"",-'ԷնՀ (ՏՋ)'!T17/Ջերմարարություն!$D$6)</f>
        <v/>
      </c>
      <c r="U17" s="558" t="str">
        <f>IF('ԷնՀ (ՏՋ)'!U17=0,"",-'ԷնՀ (ՏՋ)'!U17/Ջերմարարություն!$D$6)</f>
        <v/>
      </c>
      <c r="V17" s="558" t="str">
        <f>IF('ԷնՀ (ՏՋ)'!V17=0,"",-'ԷնՀ (ՏՋ)'!V17/Ջերմարարություն!$D$6)</f>
        <v/>
      </c>
      <c r="W17" s="558" t="str">
        <f>IF('ԷնՀ (ՏՋ)'!W17=0,"",-'ԷնՀ (ՏՋ)'!W17/Ջերմարարություն!$D$6)</f>
        <v/>
      </c>
      <c r="X17" s="558" t="str">
        <f>IF('ԷնՀ (ՏՋ)'!X17=0,"",-'ԷնՀ (ՏՋ)'!X17/Ջերմարարություն!$D$6)</f>
        <v/>
      </c>
      <c r="Y17" s="558" t="str">
        <f>IF('ԷնՀ (ՏՋ)'!Y17=0,"",-'ԷնՀ (ՏՋ)'!Y17/Ջերմարարություն!$D$6)</f>
        <v/>
      </c>
      <c r="Z17" s="558" t="str">
        <f>IF('ԷնՀ (ՏՋ)'!Z17=0,"",-'ԷնՀ (ՏՋ)'!Z17/Ջերմարարություն!$D$6)</f>
        <v/>
      </c>
      <c r="AA17" s="560" t="str">
        <f>IF('ԷնՀ (ՏՋ)'!AA17=0,"",-'ԷնՀ (ՏՋ)'!AA17/Ջերմարարություն!$D$6)</f>
        <v/>
      </c>
      <c r="AB17" s="561" t="str">
        <f>IF('ԷնՀ (ՏՋ)'!AB17=0,"",-'ԷնՀ (ՏՋ)'!AB17/Ջերմարարություն!$D$6)</f>
        <v/>
      </c>
      <c r="AC17" s="558" t="str">
        <f>IF('ԷնՀ (ՏՋ)'!AC17=0,"",-'ԷնՀ (ՏՋ)'!AC17/Ջերմարարություն!$D$6)</f>
        <v/>
      </c>
      <c r="AD17" s="558" t="str">
        <f>IF('ԷնՀ (ՏՋ)'!AD17=0,"",-'ԷնՀ (ՏՋ)'!AD17/Ջերմարարություն!$D$6)</f>
        <v/>
      </c>
      <c r="AE17" s="558" t="str">
        <f>IF('ԷնՀ (ՏՋ)'!AE17=0,"",-'ԷնՀ (ՏՋ)'!AE17/Ջերմարարություն!$D$6)</f>
        <v/>
      </c>
      <c r="AF17" s="558" t="str">
        <f>IF('ԷնՀ (ՏՋ)'!AF17=0,"",-'ԷնՀ (ՏՋ)'!AF17/Ջերմարարություն!$D$6)</f>
        <v/>
      </c>
      <c r="AG17" s="558" t="str">
        <f>IF('ԷնՀ (ՏՋ)'!AG17=0,"",-'ԷնՀ (ՏՋ)'!AG17/Ջերմարարություն!$D$6)</f>
        <v/>
      </c>
      <c r="AH17" s="558" t="str">
        <f>IF('ԷնՀ (ՏՋ)'!AH17=0,"",-'ԷնՀ (ՏՋ)'!AH17/Ջերմարարություն!$D$6)</f>
        <v/>
      </c>
      <c r="AI17" s="558" t="str">
        <f>IF('ԷնՀ (ՏՋ)'!AI17=0,"",-'ԷնՀ (ՏՋ)'!AI17/Ջերմարարություն!$D$6)</f>
        <v/>
      </c>
      <c r="AJ17" s="558" t="str">
        <f>IF('ԷնՀ (ՏՋ)'!AJ17=0,"",-'ԷնՀ (ՏՋ)'!AJ17/Ջերմարարություն!$D$6)</f>
        <v/>
      </c>
      <c r="AK17" s="559" t="str">
        <f>IF('ԷնՀ (ՏՋ)'!AK17=0,"",-'ԷնՀ (ՏՋ)'!AK17/Ջերմարարություն!$D$6)</f>
        <v/>
      </c>
      <c r="AL17" s="560" t="str">
        <f>IF('ԷնՀ (ՏՋ)'!AL17=0,"",-'ԷնՀ (ՏՋ)'!AL17/Ջերմարարություն!$D$6)</f>
        <v/>
      </c>
      <c r="AM17" s="562" t="str">
        <f>IF('ԷնՀ (ՏՋ)'!AM17=0,"",-'ԷնՀ (ՏՋ)'!AM17/Ջերմարարություն!$D$6)</f>
        <v/>
      </c>
    </row>
    <row r="18" spans="2:40" thickBot="1">
      <c r="B18" s="590">
        <v>3</v>
      </c>
      <c r="C18" s="682" t="s">
        <v>497</v>
      </c>
      <c r="D18" s="683" t="s">
        <v>498</v>
      </c>
      <c r="E18" s="593" t="s">
        <v>187</v>
      </c>
      <c r="F18" s="594">
        <f>IF('ԷնՀ (ՏՋ)'!F18=0,"",'ԷնՀ (ՏՋ)'!F18/Ջերմարարություն!$D$6)</f>
        <v>427.46727811216203</v>
      </c>
      <c r="G18" s="595" t="str">
        <f>IF('ԷնՀ (ՏՋ)'!G18=0,"",'ԷնՀ (ՏՋ)'!G18/Ջերմարարություն!$D$6)</f>
        <v/>
      </c>
      <c r="H18" s="596" t="str">
        <f>IF('ԷնՀ (ՏՋ)'!H18=0,"",'ԷնՀ (ՏՋ)'!H18/Ջերմարարություն!$D$6)</f>
        <v/>
      </c>
      <c r="I18" s="596" t="str">
        <f>IF('ԷնՀ (ՏՋ)'!I18=0,"",'ԷնՀ (ՏՋ)'!I18/Ջերմարարություն!$D$6)</f>
        <v/>
      </c>
      <c r="J18" s="596" t="str">
        <f>IF('ԷնՀ (ՏՋ)'!J18=0,"",'ԷնՀ (ՏՋ)'!J18/Ջերմարարություն!$D$6)</f>
        <v/>
      </c>
      <c r="K18" s="596" t="str">
        <f>IF('ԷնՀ (ՏՋ)'!K18=0,"",'ԷնՀ (ՏՋ)'!K18/Ջերմարարություն!$D$6)</f>
        <v/>
      </c>
      <c r="L18" s="596" t="str">
        <f>IF('ԷնՀ (ՏՋ)'!L18=0,"",'ԷնՀ (ՏՋ)'!L18/Ջերմարարություն!$D$6)</f>
        <v/>
      </c>
      <c r="M18" s="596" t="str">
        <f>IF('ԷնՀ (ՏՋ)'!M18=0,"",'ԷնՀ (ՏՋ)'!M18/Ջերմարարություն!$D$6)</f>
        <v/>
      </c>
      <c r="N18" s="596" t="str">
        <f>IF('ԷնՀ (ՏՋ)'!N18=0,"",'ԷնՀ (ՏՋ)'!N18/Ջերմարարություն!$D$6)</f>
        <v/>
      </c>
      <c r="O18" s="596" t="str">
        <f>IF('ԷնՀ (ՏՋ)'!O18=0,"",'ԷնՀ (ՏՋ)'!O18/Ջերմարարություն!$D$6)</f>
        <v/>
      </c>
      <c r="P18" s="596" t="str">
        <f>IF('ԷնՀ (ՏՋ)'!P18=0,"",'ԷնՀ (ՏՋ)'!P18/Ջերմարարություն!$D$6)</f>
        <v/>
      </c>
      <c r="Q18" s="596" t="str">
        <f>IF('ԷնՀ (ՏՋ)'!Q18=0,"",'ԷնՀ (ՏՋ)'!Q18/Ջերմարարություն!$D$6)</f>
        <v/>
      </c>
      <c r="R18" s="596" t="str">
        <f>IF('ԷնՀ (ՏՋ)'!R18=0,"",'ԷնՀ (ՏՋ)'!R18/Ջերմարարություն!$D$6)</f>
        <v/>
      </c>
      <c r="S18" s="596" t="str">
        <f>IF('ԷնՀ (ՏՋ)'!S18=0,"",'ԷնՀ (ՏՋ)'!S18/Ջերմարարություն!$D$6)</f>
        <v/>
      </c>
      <c r="T18" s="596" t="str">
        <f>IF('ԷնՀ (ՏՋ)'!T18=0,"",'ԷնՀ (ՏՋ)'!T18/Ջերմարարություն!$D$6)</f>
        <v/>
      </c>
      <c r="U18" s="596" t="str">
        <f>IF('ԷնՀ (ՏՋ)'!U18=0,"",'ԷնՀ (ՏՋ)'!U18/Ջերմարարություն!$D$6)</f>
        <v/>
      </c>
      <c r="V18" s="596" t="str">
        <f>IF('ԷնՀ (ՏՋ)'!V18=0,"",'ԷնՀ (ՏՋ)'!V18/Ջերմարարություն!$D$6)</f>
        <v/>
      </c>
      <c r="W18" s="596" t="str">
        <f>IF('ԷնՀ (ՏՋ)'!W18=0,"",'ԷնՀ (ՏՋ)'!W18/Ջերմարարություն!$D$6)</f>
        <v/>
      </c>
      <c r="X18" s="596" t="str">
        <f>IF('ԷնՀ (ՏՋ)'!X18=0,"",'ԷնՀ (ՏՋ)'!X18/Ջերմարարություն!$D$6)</f>
        <v/>
      </c>
      <c r="Y18" s="596" t="str">
        <f>IF('ԷնՀ (ՏՋ)'!Y18=0,"",'ԷնՀ (ՏՋ)'!Y18/Ջերմարարություն!$D$6)</f>
        <v/>
      </c>
      <c r="Z18" s="596" t="str">
        <f>IF('ԷնՀ (ՏՋ)'!Z18=0,"",'ԷնՀ (ՏՋ)'!Z18/Ջերմարարություն!$D$6)</f>
        <v/>
      </c>
      <c r="AA18" s="596" t="str">
        <f>IF('ԷնՀ (ՏՋ)'!AA18=0,"",'ԷնՀ (ՏՋ)'!AA18/Ջերմարարություն!$D$6)</f>
        <v/>
      </c>
      <c r="AB18" s="596" t="str">
        <f>IF('ԷնՀ (ՏՋ)'!AB18=0,"",'ԷնՀ (ՏՋ)'!AB18/Ջերմարարություն!$D$6)</f>
        <v/>
      </c>
      <c r="AC18" s="596" t="str">
        <f>IF('ԷնՀ (ՏՋ)'!AC18=0,"",'ԷնՀ (ՏՋ)'!AC18/Ջերմարարություն!$D$6)</f>
        <v/>
      </c>
      <c r="AD18" s="596" t="str">
        <f>IF('ԷնՀ (ՏՋ)'!AD18=0,"",'ԷնՀ (ՏՋ)'!AD18/Ջերմարարություն!$D$6)</f>
        <v/>
      </c>
      <c r="AE18" s="596" t="str">
        <f>IF('ԷնՀ (ՏՋ)'!AE18=0,"",'ԷնՀ (ՏՋ)'!AE18/Ջերմարարություն!$D$6)</f>
        <v/>
      </c>
      <c r="AF18" s="596" t="str">
        <f>IF('ԷնՀ (ՏՋ)'!AF18=0,"",'ԷնՀ (ՏՋ)'!AF18/Ջերմարարություն!$D$6)</f>
        <v/>
      </c>
      <c r="AG18" s="596" t="str">
        <f>IF('ԷնՀ (ՏՋ)'!AG18=0,"",'ԷնՀ (ՏՋ)'!AG18/Ջերմարարություն!$D$6)</f>
        <v/>
      </c>
      <c r="AH18" s="596" t="str">
        <f>IF('ԷնՀ (ՏՋ)'!AH18=0,"",'ԷնՀ (ՏՋ)'!AH18/Ջերմարարություն!$D$6)</f>
        <v/>
      </c>
      <c r="AI18" s="596" t="str">
        <f>IF('ԷնՀ (ՏՋ)'!AI18=0,"",'ԷնՀ (ՏՋ)'!AI18/Ջերմարարություն!$D$6)</f>
        <v/>
      </c>
      <c r="AJ18" s="596" t="str">
        <f>IF('ԷնՀ (ՏՋ)'!AJ18=0,"",'ԷնՀ (ՏՋ)'!AJ18/Ջերմարարություն!$D$6)</f>
        <v/>
      </c>
      <c r="AK18" s="596" t="str">
        <f>IF('ԷնՀ (ՏՋ)'!AK18=0,"",'ԷնՀ (ՏՋ)'!AK18/Ջերմարարություն!$D$6)</f>
        <v/>
      </c>
      <c r="AL18" s="596">
        <f>IF('ԷնՀ (ՏՋ)'!AL18=0,"",'ԷնՀ (ՏՋ)'!AL18/Ջերմարարություն!$D$6)</f>
        <v>0.81207604853348614</v>
      </c>
      <c r="AM18" s="598">
        <f>IF('ԷնՀ (ՏՋ)'!AM18=0,"",'ԷնՀ (ՏՋ)'!AM18/Ջերմարարություն!$D$6)</f>
        <v>426.65520206362856</v>
      </c>
      <c r="AN18" s="206"/>
    </row>
    <row r="19" spans="2:40" ht="25.5" outlineLevel="1">
      <c r="B19" s="552">
        <v>3.1</v>
      </c>
      <c r="C19" s="680" t="s">
        <v>489</v>
      </c>
      <c r="D19" s="681" t="s">
        <v>490</v>
      </c>
      <c r="E19" s="584" t="s">
        <v>188</v>
      </c>
      <c r="F19" s="556">
        <f>IF('ԷնՀ (ՏՋ)'!F19=0,"",'ԷնՀ (ՏՋ)'!F19/Ջերմարարություն!$D$6)</f>
        <v>204.6861564918315</v>
      </c>
      <c r="G19" s="557" t="str">
        <f>IF('ԷնՀ (ՏՋ)'!G19=0,"",'ԷնՀ (ՏՋ)'!G19/Ջերմարարություն!$D$6)</f>
        <v/>
      </c>
      <c r="H19" s="558" t="str">
        <f>IF('ԷնՀ (ՏՋ)'!H19=0,"",'ԷնՀ (ՏՋ)'!H19/Ջերմարարություն!$D$6)</f>
        <v/>
      </c>
      <c r="I19" s="558" t="str">
        <f>IF('ԷնՀ (ՏՋ)'!I19=0,"",'ԷնՀ (ՏՋ)'!I19/Ջերմարարություն!$D$6)</f>
        <v/>
      </c>
      <c r="J19" s="558" t="str">
        <f>IF('ԷնՀ (ՏՋ)'!J19=0,"",'ԷնՀ (ՏՋ)'!J19/Ջերմարարություն!$D$6)</f>
        <v/>
      </c>
      <c r="K19" s="558" t="str">
        <f>IF('ԷնՀ (ՏՋ)'!K19=0,"",'ԷնՀ (ՏՋ)'!K19/Ջերմարարություն!$D$6)</f>
        <v/>
      </c>
      <c r="L19" s="558" t="str">
        <f>IF('ԷնՀ (ՏՋ)'!L19=0,"",'ԷնՀ (ՏՋ)'!L19/Ջերմարարություն!$D$6)</f>
        <v/>
      </c>
      <c r="M19" s="558" t="str">
        <f>IF('ԷնՀ (ՏՋ)'!M19=0,"",'ԷնՀ (ՏՋ)'!M19/Ջերմարարություն!$D$6)</f>
        <v/>
      </c>
      <c r="N19" s="559" t="str">
        <f>IF('ԷնՀ (ՏՋ)'!N19=0,"",'ԷնՀ (ՏՋ)'!N19/Ջերմարարություն!$D$6)</f>
        <v/>
      </c>
      <c r="O19" s="558" t="str">
        <f>IF('ԷնՀ (ՏՋ)'!O19=0,"",'ԷնՀ (ՏՋ)'!O19/Ջերմարարություն!$D$6)</f>
        <v/>
      </c>
      <c r="P19" s="558" t="str">
        <f>IF('ԷնՀ (ՏՋ)'!P19=0,"",'ԷնՀ (ՏՋ)'!P19/Ջերմարարություն!$D$6)</f>
        <v/>
      </c>
      <c r="Q19" s="558" t="str">
        <f>IF('ԷնՀ (ՏՋ)'!Q19=0,"",'ԷնՀ (ՏՋ)'!Q19/Ջերմարարություն!$D$6)</f>
        <v/>
      </c>
      <c r="R19" s="558" t="str">
        <f>IF('ԷնՀ (ՏՋ)'!R19=0,"",'ԷնՀ (ՏՋ)'!R19/Ջերմարարություն!$D$6)</f>
        <v/>
      </c>
      <c r="S19" s="558" t="str">
        <f>IF('ԷնՀ (ՏՋ)'!S19=0,"",'ԷնՀ (ՏՋ)'!S19/Ջերմարարություն!$D$6)</f>
        <v/>
      </c>
      <c r="T19" s="558" t="str">
        <f>IF('ԷնՀ (ՏՋ)'!T19=0,"",'ԷնՀ (ՏՋ)'!T19/Ջերմարարություն!$D$6)</f>
        <v/>
      </c>
      <c r="U19" s="558" t="str">
        <f>IF('ԷնՀ (ՏՋ)'!U19=0,"",'ԷնՀ (ՏՋ)'!U19/Ջերմարարություն!$D$6)</f>
        <v/>
      </c>
      <c r="V19" s="558" t="str">
        <f>IF('ԷնՀ (ՏՋ)'!V19=0,"",'ԷնՀ (ՏՋ)'!V19/Ջերմարարություն!$D$6)</f>
        <v/>
      </c>
      <c r="W19" s="558" t="str">
        <f>IF('ԷնՀ (ՏՋ)'!W19=0,"",'ԷնՀ (ՏՋ)'!W19/Ջերմարարություն!$D$6)</f>
        <v/>
      </c>
      <c r="X19" s="558" t="str">
        <f>IF('ԷնՀ (ՏՋ)'!X19=0,"",'ԷնՀ (ՏՋ)'!X19/Ջերմարարություն!$D$6)</f>
        <v/>
      </c>
      <c r="Y19" s="558" t="str">
        <f>IF('ԷնՀ (ՏՋ)'!Y19=0,"",'ԷնՀ (ՏՋ)'!Y19/Ջերմարարություն!$D$6)</f>
        <v/>
      </c>
      <c r="Z19" s="558" t="str">
        <f>IF('ԷնՀ (ՏՋ)'!Z19=0,"",'ԷնՀ (ՏՋ)'!Z19/Ջերմարարություն!$D$6)</f>
        <v/>
      </c>
      <c r="AA19" s="560" t="str">
        <f>IF('ԷնՀ (ՏՋ)'!AA19=0,"",'ԷնՀ (ՏՋ)'!AA19/Ջերմարարություն!$D$6)</f>
        <v/>
      </c>
      <c r="AB19" s="561" t="str">
        <f>IF('ԷնՀ (ՏՋ)'!AB19=0,"",'ԷնՀ (ՏՋ)'!AB19/Ջերմարարություն!$D$6)</f>
        <v/>
      </c>
      <c r="AC19" s="558" t="str">
        <f>IF('ԷնՀ (ՏՋ)'!AC19=0,"",'ԷնՀ (ՏՋ)'!AC19/Ջերմարարություն!$D$6)</f>
        <v/>
      </c>
      <c r="AD19" s="558" t="str">
        <f>IF('ԷնՀ (ՏՋ)'!AD19=0,"",'ԷնՀ (ՏՋ)'!AD19/Ջերմարարություն!$D$6)</f>
        <v/>
      </c>
      <c r="AE19" s="558" t="str">
        <f>IF('ԷնՀ (ՏՋ)'!AE19=0,"",'ԷնՀ (ՏՋ)'!AE19/Ջերմարարություն!$D$6)</f>
        <v/>
      </c>
      <c r="AF19" s="558" t="str">
        <f>IF('ԷնՀ (ՏՋ)'!AF19=0,"",'ԷնՀ (ՏՋ)'!AF19/Ջերմարարություն!$D$6)</f>
        <v/>
      </c>
      <c r="AG19" s="558" t="str">
        <f>IF('ԷնՀ (ՏՋ)'!AG19=0,"",'ԷնՀ (ՏՋ)'!AG19/Ջերմարարություն!$D$6)</f>
        <v/>
      </c>
      <c r="AH19" s="558" t="str">
        <f>IF('ԷնՀ (ՏՋ)'!AH19=0,"",'ԷնՀ (ՏՋ)'!AH19/Ջերմարարություն!$D$6)</f>
        <v/>
      </c>
      <c r="AI19" s="558" t="str">
        <f>IF('ԷնՀ (ՏՋ)'!AI19=0,"",'ԷնՀ (ՏՋ)'!AI19/Ջերմարարություն!$D$6)</f>
        <v/>
      </c>
      <c r="AJ19" s="558" t="str">
        <f>IF('ԷնՀ (ՏՋ)'!AJ19=0,"",'ԷնՀ (ՏՋ)'!AJ19/Ջերմարարություն!$D$6)</f>
        <v/>
      </c>
      <c r="AK19" s="559" t="str">
        <f>IF('ԷնՀ (ՏՋ)'!AK19=0,"",'ԷնՀ (ՏՋ)'!AK19/Ջերմարարություն!$D$6)</f>
        <v/>
      </c>
      <c r="AL19" s="560" t="str">
        <f>IF('ԷնՀ (ՏՋ)'!AL19=0,"",'ԷնՀ (ՏՋ)'!AL19/Ջերմարարություն!$D$6)</f>
        <v/>
      </c>
      <c r="AM19" s="562">
        <f>IF('ԷնՀ (ՏՋ)'!AM19=0,"",'ԷնՀ (ՏՋ)'!AM19/Ջերմարարություն!$D$6)</f>
        <v>204.6861564918315</v>
      </c>
      <c r="AN19" s="449"/>
    </row>
    <row r="20" spans="2:40" ht="25.5" outlineLevel="1">
      <c r="B20" s="552">
        <v>3.2</v>
      </c>
      <c r="C20" s="680" t="s">
        <v>491</v>
      </c>
      <c r="D20" s="681" t="s">
        <v>492</v>
      </c>
      <c r="E20" s="584" t="s">
        <v>143</v>
      </c>
      <c r="F20" s="556">
        <f>IF('ԷնՀ (ՏՋ)'!F20=0,"",'ԷնՀ (ՏՋ)'!F20/Ջերմարարություն!$D$6)</f>
        <v>220.42132416165089</v>
      </c>
      <c r="G20" s="557" t="str">
        <f>IF('ԷնՀ (ՏՋ)'!G20=0,"",'ԷնՀ (ՏՋ)'!G20/Ջերմարարություն!$D$6)</f>
        <v/>
      </c>
      <c r="H20" s="558" t="str">
        <f>IF('ԷնՀ (ՏՋ)'!H20=0,"",'ԷնՀ (ՏՋ)'!H20/Ջերմարարություն!$D$6)</f>
        <v/>
      </c>
      <c r="I20" s="558" t="str">
        <f>IF('ԷնՀ (ՏՋ)'!I20=0,"",'ԷնՀ (ՏՋ)'!I20/Ջերմարարություն!$D$6)</f>
        <v/>
      </c>
      <c r="J20" s="558" t="str">
        <f>IF('ԷնՀ (ՏՋ)'!J20=0,"",'ԷնՀ (ՏՋ)'!J20/Ջերմարարություն!$D$6)</f>
        <v/>
      </c>
      <c r="K20" s="558" t="str">
        <f>IF('ԷնՀ (ՏՋ)'!K20=0,"",'ԷնՀ (ՏՋ)'!K20/Ջերմարարություն!$D$6)</f>
        <v/>
      </c>
      <c r="L20" s="558" t="str">
        <f>IF('ԷնՀ (ՏՋ)'!L20=0,"",'ԷնՀ (ՏՋ)'!L20/Ջերմարարություն!$D$6)</f>
        <v/>
      </c>
      <c r="M20" s="558" t="str">
        <f>IF('ԷնՀ (ՏՋ)'!M20=0,"",'ԷնՀ (ՏՋ)'!M20/Ջերմարարություն!$D$6)</f>
        <v/>
      </c>
      <c r="N20" s="559" t="str">
        <f>IF('ԷնՀ (ՏՋ)'!N20=0,"",'ԷնՀ (ՏՋ)'!N20/Ջերմարարություն!$D$6)</f>
        <v/>
      </c>
      <c r="O20" s="558" t="str">
        <f>IF('ԷնՀ (ՏՋ)'!O20=0,"",'ԷնՀ (ՏՋ)'!O20/Ջերմարարություն!$D$6)</f>
        <v/>
      </c>
      <c r="P20" s="558" t="str">
        <f>IF('ԷնՀ (ՏՋ)'!P20=0,"",'ԷնՀ (ՏՋ)'!P20/Ջերմարարություն!$D$6)</f>
        <v/>
      </c>
      <c r="Q20" s="558" t="str">
        <f>IF('ԷնՀ (ՏՋ)'!Q20=0,"",'ԷնՀ (ՏՋ)'!Q20/Ջերմարարություն!$D$6)</f>
        <v/>
      </c>
      <c r="R20" s="558" t="str">
        <f>IF('ԷնՀ (ՏՋ)'!R20=0,"",'ԷնՀ (ՏՋ)'!R20/Ջերմարարություն!$D$6)</f>
        <v/>
      </c>
      <c r="S20" s="558" t="str">
        <f>IF('ԷնՀ (ՏՋ)'!S20=0,"",'ԷնՀ (ՏՋ)'!S20/Ջերմարարություն!$D$6)</f>
        <v/>
      </c>
      <c r="T20" s="558" t="str">
        <f>IF('ԷնՀ (ՏՋ)'!T20=0,"",'ԷնՀ (ՏՋ)'!T20/Ջերմարարություն!$D$6)</f>
        <v/>
      </c>
      <c r="U20" s="558" t="str">
        <f>IF('ԷնՀ (ՏՋ)'!U20=0,"",'ԷնՀ (ՏՋ)'!U20/Ջերմարարություն!$D$6)</f>
        <v/>
      </c>
      <c r="V20" s="558" t="str">
        <f>IF('ԷնՀ (ՏՋ)'!V20=0,"",'ԷնՀ (ՏՋ)'!V20/Ջերմարարություն!$D$6)</f>
        <v/>
      </c>
      <c r="W20" s="558" t="str">
        <f>IF('ԷնՀ (ՏՋ)'!W20=0,"",'ԷնՀ (ՏՋ)'!W20/Ջերմարարություն!$D$6)</f>
        <v/>
      </c>
      <c r="X20" s="558" t="str">
        <f>IF('ԷնՀ (ՏՋ)'!X20=0,"",'ԷնՀ (ՏՋ)'!X20/Ջերմարարություն!$D$6)</f>
        <v/>
      </c>
      <c r="Y20" s="558" t="str">
        <f>IF('ԷնՀ (ՏՋ)'!Y20=0,"",'ԷնՀ (ՏՋ)'!Y20/Ջերմարարություն!$D$6)</f>
        <v/>
      </c>
      <c r="Z20" s="558" t="str">
        <f>IF('ԷնՀ (ՏՋ)'!Z20=0,"",'ԷնՀ (ՏՋ)'!Z20/Ջերմարարություն!$D$6)</f>
        <v/>
      </c>
      <c r="AA20" s="560" t="str">
        <f>IF('ԷնՀ (ՏՋ)'!AA20=0,"",'ԷնՀ (ՏՋ)'!AA20/Ջերմարարություն!$D$6)</f>
        <v/>
      </c>
      <c r="AB20" s="561" t="str">
        <f>IF('ԷնՀ (ՏՋ)'!AB20=0,"",'ԷնՀ (ՏՋ)'!AB20/Ջերմարարություն!$D$6)</f>
        <v/>
      </c>
      <c r="AC20" s="558" t="str">
        <f>IF('ԷնՀ (ՏՋ)'!AC20=0,"",'ԷնՀ (ՏՋ)'!AC20/Ջերմարարություն!$D$6)</f>
        <v/>
      </c>
      <c r="AD20" s="558" t="str">
        <f>IF('ԷնՀ (ՏՋ)'!AD20=0,"",'ԷնՀ (ՏՋ)'!AD20/Ջերմարարություն!$D$6)</f>
        <v/>
      </c>
      <c r="AE20" s="558" t="str">
        <f>IF('ԷնՀ (ՏՋ)'!AE20=0,"",'ԷնՀ (ՏՋ)'!AE20/Ջերմարարություն!$D$6)</f>
        <v/>
      </c>
      <c r="AF20" s="558" t="str">
        <f>IF('ԷնՀ (ՏՋ)'!AF20=0,"",'ԷնՀ (ՏՋ)'!AF20/Ջերմարարություն!$D$6)</f>
        <v/>
      </c>
      <c r="AG20" s="558" t="str">
        <f>IF('ԷնՀ (ՏՋ)'!AG20=0,"",'ԷնՀ (ՏՋ)'!AG20/Ջերմարարություն!$D$6)</f>
        <v/>
      </c>
      <c r="AH20" s="558" t="str">
        <f>IF('ԷնՀ (ՏՋ)'!AH20=0,"",'ԷնՀ (ՏՋ)'!AH20/Ջերմարարություն!$D$6)</f>
        <v/>
      </c>
      <c r="AI20" s="558" t="str">
        <f>IF('ԷնՀ (ՏՋ)'!AI20=0,"",'ԷնՀ (ՏՋ)'!AI20/Ջերմարարություն!$D$6)</f>
        <v/>
      </c>
      <c r="AJ20" s="558" t="str">
        <f>IF('ԷնՀ (ՏՋ)'!AJ20=0,"",'ԷնՀ (ՏՋ)'!AJ20/Ջերմարարություն!$D$6)</f>
        <v/>
      </c>
      <c r="AK20" s="559" t="str">
        <f>IF('ԷնՀ (ՏՋ)'!AK20=0,"",'ԷնՀ (ՏՋ)'!AK20/Ջերմարարություն!$D$6)</f>
        <v/>
      </c>
      <c r="AL20" s="560" t="str">
        <f>IF('ԷնՀ (ՏՋ)'!AL20=0,"",'ԷնՀ (ՏՋ)'!AL20/Ջերմարարություն!$D$6)</f>
        <v/>
      </c>
      <c r="AM20" s="562">
        <f>IF('ԷնՀ (ՏՋ)'!AM20=0,"",'ԷնՀ (ՏՋ)'!AM20/Ջերմարարություն!$D$6)</f>
        <v>220.42132416165089</v>
      </c>
      <c r="AN20" s="455"/>
    </row>
    <row r="21" spans="2:40" ht="25.5" outlineLevel="1">
      <c r="B21" s="552">
        <v>3.3</v>
      </c>
      <c r="C21" s="680" t="s">
        <v>493</v>
      </c>
      <c r="D21" s="681" t="s">
        <v>494</v>
      </c>
      <c r="E21" s="584" t="s">
        <v>137</v>
      </c>
      <c r="F21" s="556">
        <f>IF('ԷնՀ (ՏՋ)'!F21=0,"",'ԷնՀ (ՏՋ)'!F21/Ջերմարարություն!$D$6)</f>
        <v>2.3597974586796595</v>
      </c>
      <c r="G21" s="557" t="str">
        <f>IF('ԷնՀ (ՏՋ)'!G21=0,"",'ԷնՀ (ՏՋ)'!G21/Ջերմարարություն!$D$6)</f>
        <v/>
      </c>
      <c r="H21" s="558" t="str">
        <f>IF('ԷնՀ (ՏՋ)'!H21=0,"",'ԷնՀ (ՏՋ)'!H21/Ջերմարարություն!$D$6)</f>
        <v/>
      </c>
      <c r="I21" s="558" t="str">
        <f>IF('ԷնՀ (ՏՋ)'!I21=0,"",'ԷնՀ (ՏՋ)'!I21/Ջերմարարություն!$D$6)</f>
        <v/>
      </c>
      <c r="J21" s="558" t="str">
        <f>IF('ԷնՀ (ՏՋ)'!J21=0,"",'ԷնՀ (ՏՋ)'!J21/Ջերմարարություն!$D$6)</f>
        <v/>
      </c>
      <c r="K21" s="558" t="str">
        <f>IF('ԷնՀ (ՏՋ)'!K21=0,"",'ԷնՀ (ՏՋ)'!K21/Ջերմարարություն!$D$6)</f>
        <v/>
      </c>
      <c r="L21" s="558" t="str">
        <f>IF('ԷնՀ (ՏՋ)'!L21=0,"",'ԷնՀ (ՏՋ)'!L21/Ջերմարարություն!$D$6)</f>
        <v/>
      </c>
      <c r="M21" s="558" t="str">
        <f>IF('ԷնՀ (ՏՋ)'!M21=0,"",'ԷնՀ (ՏՋ)'!M21/Ջերմարարություն!$D$6)</f>
        <v/>
      </c>
      <c r="N21" s="559" t="str">
        <f>IF('ԷնՀ (ՏՋ)'!N21=0,"",'ԷնՀ (ՏՋ)'!N21/Ջերմարարություն!$D$6)</f>
        <v/>
      </c>
      <c r="O21" s="558" t="str">
        <f>IF('ԷնՀ (ՏՋ)'!O21=0,"",'ԷնՀ (ՏՋ)'!O21/Ջերմարարություն!$D$6)</f>
        <v/>
      </c>
      <c r="P21" s="558" t="str">
        <f>IF('ԷնՀ (ՏՋ)'!P21=0,"",'ԷնՀ (ՏՋ)'!P21/Ջերմարարություն!$D$6)</f>
        <v/>
      </c>
      <c r="Q21" s="558" t="str">
        <f>IF('ԷնՀ (ՏՋ)'!Q21=0,"",'ԷնՀ (ՏՋ)'!Q21/Ջերմարարություն!$D$6)</f>
        <v/>
      </c>
      <c r="R21" s="558" t="str">
        <f>IF('ԷնՀ (ՏՋ)'!R21=0,"",'ԷնՀ (ՏՋ)'!R21/Ջերմարարություն!$D$6)</f>
        <v/>
      </c>
      <c r="S21" s="558" t="str">
        <f>IF('ԷնՀ (ՏՋ)'!S21=0,"",'ԷնՀ (ՏՋ)'!S21/Ջերմարարություն!$D$6)</f>
        <v/>
      </c>
      <c r="T21" s="558" t="str">
        <f>IF('ԷնՀ (ՏՋ)'!T21=0,"",'ԷնՀ (ՏՋ)'!T21/Ջերմարարություն!$D$6)</f>
        <v/>
      </c>
      <c r="U21" s="558" t="str">
        <f>IF('ԷնՀ (ՏՋ)'!U21=0,"",'ԷնՀ (ՏՋ)'!U21/Ջերմարարություն!$D$6)</f>
        <v/>
      </c>
      <c r="V21" s="558" t="str">
        <f>IF('ԷնՀ (ՏՋ)'!V21=0,"",'ԷնՀ (ՏՋ)'!V21/Ջերմարարություն!$D$6)</f>
        <v/>
      </c>
      <c r="W21" s="558" t="str">
        <f>IF('ԷնՀ (ՏՋ)'!W21=0,"",'ԷնՀ (ՏՋ)'!W21/Ջերմարարություն!$D$6)</f>
        <v/>
      </c>
      <c r="X21" s="558" t="str">
        <f>IF('ԷնՀ (ՏՋ)'!X21=0,"",'ԷնՀ (ՏՋ)'!X21/Ջերմարարություն!$D$6)</f>
        <v/>
      </c>
      <c r="Y21" s="558" t="str">
        <f>IF('ԷնՀ (ՏՋ)'!Y21=0,"",'ԷնՀ (ՏՋ)'!Y21/Ջերմարարություն!$D$6)</f>
        <v/>
      </c>
      <c r="Z21" s="558" t="str">
        <f>IF('ԷնՀ (ՏՋ)'!Z21=0,"",'ԷնՀ (ՏՋ)'!Z21/Ջերմարարություն!$D$6)</f>
        <v/>
      </c>
      <c r="AA21" s="560" t="str">
        <f>IF('ԷնՀ (ՏՋ)'!AA21=0,"",'ԷնՀ (ՏՋ)'!AA21/Ջերմարարություն!$D$6)</f>
        <v/>
      </c>
      <c r="AB21" s="561" t="str">
        <f>IF('ԷնՀ (ՏՋ)'!AB21=0,"",'ԷնՀ (ՏՋ)'!AB21/Ջերմարարություն!$D$6)</f>
        <v/>
      </c>
      <c r="AC21" s="558" t="str">
        <f>IF('ԷնՀ (ՏՋ)'!AC21=0,"",'ԷնՀ (ՏՋ)'!AC21/Ջերմարարություն!$D$6)</f>
        <v/>
      </c>
      <c r="AD21" s="558" t="str">
        <f>IF('ԷնՀ (ՏՋ)'!AD21=0,"",'ԷնՀ (ՏՋ)'!AD21/Ջերմարարություն!$D$6)</f>
        <v/>
      </c>
      <c r="AE21" s="558" t="str">
        <f>IF('ԷնՀ (ՏՋ)'!AE21=0,"",'ԷնՀ (ՏՋ)'!AE21/Ջերմարարություն!$D$6)</f>
        <v/>
      </c>
      <c r="AF21" s="558" t="str">
        <f>IF('ԷնՀ (ՏՋ)'!AF21=0,"",'ԷնՀ (ՏՋ)'!AF21/Ջերմարարություն!$D$6)</f>
        <v/>
      </c>
      <c r="AG21" s="558" t="str">
        <f>IF('ԷնՀ (ՏՋ)'!AG21=0,"",'ԷնՀ (ՏՋ)'!AG21/Ջերմարարություն!$D$6)</f>
        <v/>
      </c>
      <c r="AH21" s="558" t="str">
        <f>IF('ԷնՀ (ՏՋ)'!AH21=0,"",'ԷնՀ (ՏՋ)'!AH21/Ջերմարարություն!$D$6)</f>
        <v/>
      </c>
      <c r="AI21" s="558" t="str">
        <f>IF('ԷնՀ (ՏՋ)'!AI21=0,"",'ԷնՀ (ՏՋ)'!AI21/Ջերմարարություն!$D$6)</f>
        <v/>
      </c>
      <c r="AJ21" s="558" t="str">
        <f>IF('ԷնՀ (ՏՋ)'!AJ21=0,"",'ԷնՀ (ՏՋ)'!AJ21/Ջերմարարություն!$D$6)</f>
        <v/>
      </c>
      <c r="AK21" s="559" t="str">
        <f>IF('ԷնՀ (ՏՋ)'!AK21=0,"",'ԷնՀ (ՏՋ)'!AK21/Ջերմարարություն!$D$6)</f>
        <v/>
      </c>
      <c r="AL21" s="560">
        <f>IF('ԷնՀ (ՏՋ)'!AL21=0,"",'ԷնՀ (ՏՋ)'!AL21/Ջերմարարություն!$D$6)</f>
        <v>0.81207604853348614</v>
      </c>
      <c r="AM21" s="562">
        <f>IF('ԷնՀ (ՏՋ)'!AM21=0,"",'ԷնՀ (ՏՋ)'!AM21/Ջերմարարություն!$D$6)</f>
        <v>1.5477214101461736</v>
      </c>
      <c r="AN21" s="455"/>
    </row>
    <row r="22" spans="2:40" ht="26.25" outlineLevel="1" thickBot="1">
      <c r="B22" s="552">
        <v>3.4</v>
      </c>
      <c r="C22" s="680" t="s">
        <v>499</v>
      </c>
      <c r="D22" s="681" t="s">
        <v>496</v>
      </c>
      <c r="E22" s="584" t="s">
        <v>138</v>
      </c>
      <c r="F22" s="556" t="str">
        <f>IF('ԷնՀ (ՏՋ)'!F22=0,"",'ԷնՀ (ՏՋ)'!F22/Ջերմարարություն!$D$6)</f>
        <v/>
      </c>
      <c r="G22" s="557" t="str">
        <f>IF('ԷնՀ (ՏՋ)'!G22=0,"",'ԷնՀ (ՏՋ)'!G22/Ջերմարարություն!$D$6)</f>
        <v/>
      </c>
      <c r="H22" s="558" t="str">
        <f>IF('ԷնՀ (ՏՋ)'!H22=0,"",'ԷնՀ (ՏՋ)'!H22/Ջերմարարություն!$D$6)</f>
        <v/>
      </c>
      <c r="I22" s="558" t="str">
        <f>IF('ԷնՀ (ՏՋ)'!I22=0,"",'ԷնՀ (ՏՋ)'!I22/Ջերմարարություն!$D$6)</f>
        <v/>
      </c>
      <c r="J22" s="558" t="str">
        <f>IF('ԷնՀ (ՏՋ)'!J22=0,"",'ԷնՀ (ՏՋ)'!J22/Ջերմարարություն!$D$6)</f>
        <v/>
      </c>
      <c r="K22" s="558" t="str">
        <f>IF('ԷնՀ (ՏՋ)'!K22=0,"",'ԷնՀ (ՏՋ)'!K22/Ջերմարարություն!$D$6)</f>
        <v/>
      </c>
      <c r="L22" s="558" t="str">
        <f>IF('ԷնՀ (ՏՋ)'!L22=0,"",'ԷնՀ (ՏՋ)'!L22/Ջերմարարություն!$D$6)</f>
        <v/>
      </c>
      <c r="M22" s="558" t="str">
        <f>IF('ԷնՀ (ՏՋ)'!M22=0,"",'ԷնՀ (ՏՋ)'!M22/Ջերմարարություն!$D$6)</f>
        <v/>
      </c>
      <c r="N22" s="559" t="str">
        <f>IF('ԷնՀ (ՏՋ)'!N22=0,"",'ԷնՀ (ՏՋ)'!N22/Ջերմարարություն!$D$6)</f>
        <v/>
      </c>
      <c r="O22" s="558" t="str">
        <f>IF('ԷնՀ (ՏՋ)'!O22=0,"",'ԷնՀ (ՏՋ)'!O22/Ջերմարարություն!$D$6)</f>
        <v/>
      </c>
      <c r="P22" s="558" t="str">
        <f>IF('ԷնՀ (ՏՋ)'!P22=0,"",'ԷնՀ (ՏՋ)'!P22/Ջերմարարություն!$D$6)</f>
        <v/>
      </c>
      <c r="Q22" s="558" t="str">
        <f>IF('ԷնՀ (ՏՋ)'!Q22=0,"",'ԷնՀ (ՏՋ)'!Q22/Ջերմարարություն!$D$6)</f>
        <v/>
      </c>
      <c r="R22" s="558" t="str">
        <f>IF('ԷնՀ (ՏՋ)'!R22=0,"",'ԷնՀ (ՏՋ)'!R22/Ջերմարարություն!$D$6)</f>
        <v/>
      </c>
      <c r="S22" s="558" t="str">
        <f>IF('ԷնՀ (ՏՋ)'!S22=0,"",'ԷնՀ (ՏՋ)'!S22/Ջերմարարություն!$D$6)</f>
        <v/>
      </c>
      <c r="T22" s="558" t="str">
        <f>IF('ԷնՀ (ՏՋ)'!T22=0,"",'ԷնՀ (ՏՋ)'!T22/Ջերմարարություն!$D$6)</f>
        <v/>
      </c>
      <c r="U22" s="558" t="str">
        <f>IF('ԷնՀ (ՏՋ)'!U22=0,"",'ԷնՀ (ՏՋ)'!U22/Ջերմարարություն!$D$6)</f>
        <v/>
      </c>
      <c r="V22" s="558" t="str">
        <f>IF('ԷնՀ (ՏՋ)'!V22=0,"",'ԷնՀ (ՏՋ)'!V22/Ջերմարարություն!$D$6)</f>
        <v/>
      </c>
      <c r="W22" s="558" t="str">
        <f>IF('ԷնՀ (ՏՋ)'!W22=0,"",'ԷնՀ (ՏՋ)'!W22/Ջերմարարություն!$D$6)</f>
        <v/>
      </c>
      <c r="X22" s="558" t="str">
        <f>IF('ԷնՀ (ՏՋ)'!X22=0,"",'ԷնՀ (ՏՋ)'!X22/Ջերմարարություն!$D$6)</f>
        <v/>
      </c>
      <c r="Y22" s="558" t="str">
        <f>IF('ԷնՀ (ՏՋ)'!Y22=0,"",'ԷնՀ (ՏՋ)'!Y22/Ջերմարարություն!$D$6)</f>
        <v/>
      </c>
      <c r="Z22" s="558" t="str">
        <f>IF('ԷնՀ (ՏՋ)'!Z22=0,"",'ԷնՀ (ՏՋ)'!Z22/Ջերմարարություն!$D$6)</f>
        <v/>
      </c>
      <c r="AA22" s="560" t="str">
        <f>IF('ԷնՀ (ՏՋ)'!AA22=0,"",'ԷնՀ (ՏՋ)'!AA22/Ջերմարարություն!$D$6)</f>
        <v/>
      </c>
      <c r="AB22" s="561" t="str">
        <f>IF('ԷնՀ (ՏՋ)'!AB22=0,"",'ԷնՀ (ՏՋ)'!AB22/Ջերմարարություն!$D$6)</f>
        <v/>
      </c>
      <c r="AC22" s="558" t="str">
        <f>IF('ԷնՀ (ՏՋ)'!AC22=0,"",'ԷնՀ (ՏՋ)'!AC22/Ջերմարարություն!$D$6)</f>
        <v/>
      </c>
      <c r="AD22" s="558" t="str">
        <f>IF('ԷնՀ (ՏՋ)'!AD22=0,"",'ԷնՀ (ՏՋ)'!AD22/Ջերմարարություն!$D$6)</f>
        <v/>
      </c>
      <c r="AE22" s="558" t="str">
        <f>IF('ԷնՀ (ՏՋ)'!AE22=0,"",'ԷնՀ (ՏՋ)'!AE22/Ջերմարարություն!$D$6)</f>
        <v/>
      </c>
      <c r="AF22" s="558" t="str">
        <f>IF('ԷնՀ (ՏՋ)'!AF22=0,"",'ԷնՀ (ՏՋ)'!AF22/Ջերմարարություն!$D$6)</f>
        <v/>
      </c>
      <c r="AG22" s="558" t="str">
        <f>IF('ԷնՀ (ՏՋ)'!AG22=0,"",'ԷնՀ (ՏՋ)'!AG22/Ջերմարարություն!$D$6)</f>
        <v/>
      </c>
      <c r="AH22" s="558" t="str">
        <f>IF('ԷնՀ (ՏՋ)'!AH22=0,"",'ԷնՀ (ՏՋ)'!AH22/Ջերմարարություն!$D$6)</f>
        <v/>
      </c>
      <c r="AI22" s="558" t="str">
        <f>IF('ԷնՀ (ՏՋ)'!AI22=0,"",'ԷնՀ (ՏՋ)'!AI22/Ջերմարարություն!$D$6)</f>
        <v/>
      </c>
      <c r="AJ22" s="558" t="str">
        <f>IF('ԷնՀ (ՏՋ)'!AJ22=0,"",'ԷնՀ (ՏՋ)'!AJ22/Ջերմարարություն!$D$6)</f>
        <v/>
      </c>
      <c r="AK22" s="559" t="str">
        <f>IF('ԷնՀ (ՏՋ)'!AK22=0,"",'ԷնՀ (ՏՋ)'!AK22/Ջերմարարություն!$D$6)</f>
        <v/>
      </c>
      <c r="AL22" s="560" t="str">
        <f>IF('ԷնՀ (ՏՋ)'!AL22=0,"",'ԷնՀ (ՏՋ)'!AL22/Ջերմարարություն!$D$6)</f>
        <v/>
      </c>
      <c r="AM22" s="562" t="str">
        <f>IF('ԷնՀ (ՏՋ)'!AM22=0,"",'ԷնՀ (ՏՋ)'!AM22/Ջերմարարություն!$D$6)</f>
        <v/>
      </c>
    </row>
    <row r="23" spans="2:40" ht="26.25" thickBot="1">
      <c r="B23" s="578">
        <v>4</v>
      </c>
      <c r="C23" s="677" t="s">
        <v>500</v>
      </c>
      <c r="D23" s="678" t="s">
        <v>501</v>
      </c>
      <c r="E23" s="581" t="s">
        <v>189</v>
      </c>
      <c r="F23" s="602" t="str">
        <f>IF('ԷնՀ (ՏՋ)'!F23=0,"",'ԷնՀ (ՏՋ)'!F23/Ջերմարարություն!$D$6)</f>
        <v/>
      </c>
      <c r="G23" s="603" t="str">
        <f>IF('ԷնՀ (ՏՋ)'!G23=0,"",'ԷնՀ (ՏՋ)'!G23/Ջերմարարություն!$D$6)</f>
        <v/>
      </c>
      <c r="H23" s="604" t="str">
        <f>IF('ԷնՀ (ՏՋ)'!H23=0,"",'ԷնՀ (ՏՋ)'!H23/Ջերմարարություն!$D$6)</f>
        <v/>
      </c>
      <c r="I23" s="604" t="str">
        <f>IF('ԷնՀ (ՏՋ)'!I23=0,"",'ԷնՀ (ՏՋ)'!I23/Ջերմարարություն!$D$6)</f>
        <v/>
      </c>
      <c r="J23" s="604" t="str">
        <f>IF('ԷնՀ (ՏՋ)'!J23=0,"",'ԷնՀ (ՏՋ)'!J23/Ջերմարարություն!$D$6)</f>
        <v/>
      </c>
      <c r="K23" s="604" t="str">
        <f>IF('ԷնՀ (ՏՋ)'!K23=0,"",'ԷնՀ (ՏՋ)'!K23/Ջերմարարություն!$D$6)</f>
        <v/>
      </c>
      <c r="L23" s="604" t="str">
        <f>IF('ԷնՀ (ՏՋ)'!L23=0,"",'ԷնՀ (ՏՋ)'!L23/Ջերմարարություն!$D$6)</f>
        <v/>
      </c>
      <c r="M23" s="604" t="str">
        <f>IF('ԷնՀ (ՏՋ)'!M23=0,"",'ԷնՀ (ՏՋ)'!M23/Ջերմարարություն!$D$6)</f>
        <v/>
      </c>
      <c r="N23" s="604" t="str">
        <f>IF('ԷնՀ (ՏՋ)'!N23=0,"",'ԷնՀ (ՏՋ)'!N23/Ջերմարարություն!$D$6)</f>
        <v/>
      </c>
      <c r="O23" s="604" t="str">
        <f>IF('ԷնՀ (ՏՋ)'!O23=0,"",'ԷնՀ (ՏՋ)'!O23/Ջերմարարություն!$D$6)</f>
        <v/>
      </c>
      <c r="P23" s="604" t="str">
        <f>IF('ԷնՀ (ՏՋ)'!P23=0,"",'ԷնՀ (ՏՋ)'!P23/Ջերմարարություն!$D$6)</f>
        <v/>
      </c>
      <c r="Q23" s="604" t="str">
        <f>IF('ԷնՀ (ՏՋ)'!Q23=0,"",'ԷնՀ (ՏՋ)'!Q23/Ջերմարարություն!$D$6)</f>
        <v/>
      </c>
      <c r="R23" s="604" t="str">
        <f>IF('ԷնՀ (ՏՋ)'!R23=0,"",'ԷնՀ (ՏՋ)'!R23/Ջերմարարություն!$D$6)</f>
        <v/>
      </c>
      <c r="S23" s="604" t="str">
        <f>IF('ԷնՀ (ՏՋ)'!S23=0,"",'ԷնՀ (ՏՋ)'!S23/Ջերմարարություն!$D$6)</f>
        <v/>
      </c>
      <c r="T23" s="604" t="str">
        <f>IF('ԷնՀ (ՏՋ)'!T23=0,"",'ԷնՀ (ՏՋ)'!T23/Ջերմարարություն!$D$6)</f>
        <v/>
      </c>
      <c r="U23" s="604" t="str">
        <f>IF('ԷնՀ (ՏՋ)'!U23=0,"",'ԷնՀ (ՏՋ)'!U23/Ջերմարարություն!$D$6)</f>
        <v/>
      </c>
      <c r="V23" s="604" t="str">
        <f>IF('ԷնՀ (ՏՋ)'!V23=0,"",'ԷնՀ (ՏՋ)'!V23/Ջերմարարություն!$D$6)</f>
        <v/>
      </c>
      <c r="W23" s="604" t="str">
        <f>IF('ԷնՀ (ՏՋ)'!W23=0,"",'ԷնՀ (ՏՋ)'!W23/Ջերմարարություն!$D$6)</f>
        <v/>
      </c>
      <c r="X23" s="604" t="str">
        <f>IF('ԷնՀ (ՏՋ)'!X23=0,"",'ԷնՀ (ՏՋ)'!X23/Ջերմարարություն!$D$6)</f>
        <v/>
      </c>
      <c r="Y23" s="604" t="str">
        <f>IF('ԷնՀ (ՏՋ)'!Y23=0,"",'ԷնՀ (ՏՋ)'!Y23/Ջերմարարություն!$D$6)</f>
        <v/>
      </c>
      <c r="Z23" s="604" t="str">
        <f>IF('ԷնՀ (ՏՋ)'!Z23=0,"",'ԷնՀ (ՏՋ)'!Z23/Ջերմարարություն!$D$6)</f>
        <v/>
      </c>
      <c r="AA23" s="604" t="str">
        <f>IF('ԷնՀ (ՏՋ)'!AA23=0,"",'ԷնՀ (ՏՋ)'!AA23/Ջերմարարություն!$D$6)</f>
        <v/>
      </c>
      <c r="AB23" s="604">
        <f>IF('ԷնՀ (ՏՋ)'!AB23=0,"",'ԷնՀ (ՏՋ)'!AB23/Ջերմարարություն!$D$6)</f>
        <v>-202.42132416165092</v>
      </c>
      <c r="AC23" s="604">
        <f>IF('ԷնՀ (ՏՋ)'!AC23=0,"",'ԷնՀ (ՏՋ)'!AC23/Ջերմարարություն!$D$6)</f>
        <v>-202.18400687876183</v>
      </c>
      <c r="AD23" s="604">
        <f>IF('ԷնՀ (ՏՋ)'!AD23=0,"",'ԷնՀ (ՏՋ)'!AD23/Ջերմարարություն!$D$6)</f>
        <v>-0.15477214101461736</v>
      </c>
      <c r="AE23" s="604">
        <f>IF('ԷնՀ (ՏՋ)'!AE23=0,"",'ԷնՀ (ՏՋ)'!AE23/Ջերմարարություն!$D$6)</f>
        <v>-8.2545141874462588E-2</v>
      </c>
      <c r="AF23" s="604" t="str">
        <f>IF('ԷնՀ (ՏՋ)'!AF23=0,"",'ԷնՀ (ՏՋ)'!AF23/Ջերմարարություն!$D$6)</f>
        <v/>
      </c>
      <c r="AG23" s="604" t="str">
        <f>IF('ԷնՀ (ՏՋ)'!AG23=0,"",'ԷնՀ (ՏՋ)'!AG23/Ջերմարարություն!$D$6)</f>
        <v/>
      </c>
      <c r="AH23" s="604" t="str">
        <f>IF('ԷնՀ (ՏՋ)'!AH23=0,"",'ԷնՀ (ՏՋ)'!AH23/Ջերմարարություն!$D$6)</f>
        <v/>
      </c>
      <c r="AI23" s="604" t="str">
        <f>IF('ԷնՀ (ՏՋ)'!AI23=0,"",'ԷնՀ (ՏՋ)'!AI23/Ջերմարարություն!$D$6)</f>
        <v/>
      </c>
      <c r="AJ23" s="604" t="str">
        <f>IF('ԷնՀ (ՏՋ)'!AJ23=0,"",'ԷնՀ (ՏՋ)'!AJ23/Ջերմարարություն!$D$6)</f>
        <v/>
      </c>
      <c r="AK23" s="604" t="str">
        <f>IF('ԷնՀ (ՏՋ)'!AK23=0,"",'ԷնՀ (ՏՋ)'!AK23/Ջերմարարություն!$D$6)</f>
        <v/>
      </c>
      <c r="AL23" s="604" t="str">
        <f>IF('ԷնՀ (ՏՋ)'!AL23=0,"",'ԷնՀ (ՏՋ)'!AL23/Ջերմարարություն!$D$6)</f>
        <v/>
      </c>
      <c r="AM23" s="606">
        <f>IF('ԷնՀ (ՏՋ)'!AM23=0,"",'ԷնՀ (ՏՋ)'!AM23/Ջերմարարություն!$D$6)</f>
        <v>202.42132416165092</v>
      </c>
      <c r="AN23" s="206"/>
    </row>
    <row r="24" spans="2:40" ht="25.5" outlineLevel="1">
      <c r="B24" s="552">
        <v>4.0999999999999996</v>
      </c>
      <c r="C24" s="680" t="s">
        <v>502</v>
      </c>
      <c r="D24" s="681" t="s">
        <v>503</v>
      </c>
      <c r="E24" s="584" t="s">
        <v>190</v>
      </c>
      <c r="F24" s="556" t="str">
        <f>IF('ԷնՀ (ՏՋ)'!F24=0,"",'ԷնՀ (ՏՋ)'!F24/Ջերմարարություն!$D$6)</f>
        <v/>
      </c>
      <c r="G24" s="557" t="str">
        <f>IF('ԷնՀ (ՏՋ)'!G24=0,"",'ԷնՀ (ՏՋ)'!G24/Ջերմարարություն!$D$6)</f>
        <v/>
      </c>
      <c r="H24" s="558" t="str">
        <f>IF('ԷնՀ (ՏՋ)'!H24=0,"",'ԷնՀ (ՏՋ)'!H24/Ջերմարարություն!$D$6)</f>
        <v/>
      </c>
      <c r="I24" s="558" t="str">
        <f>IF('ԷնՀ (ՏՋ)'!I24=0,"",'ԷնՀ (ՏՋ)'!I24/Ջերմարարություն!$D$6)</f>
        <v/>
      </c>
      <c r="J24" s="558" t="str">
        <f>IF('ԷնՀ (ՏՋ)'!J24=0,"",'ԷնՀ (ՏՋ)'!J24/Ջերմարարություն!$D$6)</f>
        <v/>
      </c>
      <c r="K24" s="558" t="str">
        <f>IF('ԷնՀ (ՏՋ)'!K24=0,"",'ԷնՀ (ՏՋ)'!K24/Ջերմարարություն!$D$6)</f>
        <v/>
      </c>
      <c r="L24" s="558" t="str">
        <f>IF('ԷնՀ (ՏՋ)'!L24=0,"",'ԷնՀ (ՏՋ)'!L24/Ջերմարարություն!$D$6)</f>
        <v/>
      </c>
      <c r="M24" s="558" t="str">
        <f>IF('ԷնՀ (ՏՋ)'!M24=0,"",'ԷնՀ (ՏՋ)'!M24/Ջերմարարություն!$D$6)</f>
        <v/>
      </c>
      <c r="N24" s="559" t="str">
        <f>IF('ԷնՀ (ՏՋ)'!N24=0,"",'ԷնՀ (ՏՋ)'!N24/Ջերմարարություն!$D$6)</f>
        <v/>
      </c>
      <c r="O24" s="558" t="str">
        <f>IF('ԷնՀ (ՏՋ)'!O24=0,"",'ԷնՀ (ՏՋ)'!O24/Ջերմարարություն!$D$6)</f>
        <v/>
      </c>
      <c r="P24" s="558" t="str">
        <f>IF('ԷնՀ (ՏՋ)'!P24=0,"",'ԷնՀ (ՏՋ)'!P24/Ջերմարարություն!$D$6)</f>
        <v/>
      </c>
      <c r="Q24" s="558" t="str">
        <f>IF('ԷնՀ (ՏՋ)'!Q24=0,"",'ԷնՀ (ՏՋ)'!Q24/Ջերմարարություն!$D$6)</f>
        <v/>
      </c>
      <c r="R24" s="558" t="str">
        <f>IF('ԷնՀ (ՏՋ)'!R24=0,"",'ԷնՀ (ՏՋ)'!R24/Ջերմարարություն!$D$6)</f>
        <v/>
      </c>
      <c r="S24" s="558" t="str">
        <f>IF('ԷնՀ (ՏՋ)'!S24=0,"",'ԷնՀ (ՏՋ)'!S24/Ջերմարարություն!$D$6)</f>
        <v/>
      </c>
      <c r="T24" s="558" t="str">
        <f>IF('ԷնՀ (ՏՋ)'!T24=0,"",'ԷնՀ (ՏՋ)'!T24/Ջերմարարություն!$D$6)</f>
        <v/>
      </c>
      <c r="U24" s="558" t="str">
        <f>IF('ԷնՀ (ՏՋ)'!U24=0,"",'ԷնՀ (ՏՋ)'!U24/Ջերմարարություն!$D$6)</f>
        <v/>
      </c>
      <c r="V24" s="558" t="str">
        <f>IF('ԷնՀ (ՏՋ)'!V24=0,"",'ԷնՀ (ՏՋ)'!V24/Ջերմարարություն!$D$6)</f>
        <v/>
      </c>
      <c r="W24" s="558" t="str">
        <f>IF('ԷնՀ (ՏՋ)'!W24=0,"",'ԷնՀ (ՏՋ)'!W24/Ջերմարարություն!$D$6)</f>
        <v/>
      </c>
      <c r="X24" s="558" t="str">
        <f>IF('ԷնՀ (ՏՋ)'!X24=0,"",'ԷնՀ (ՏՋ)'!X24/Ջերմարարություն!$D$6)</f>
        <v/>
      </c>
      <c r="Y24" s="558" t="str">
        <f>IF('ԷնՀ (ՏՋ)'!Y24=0,"",'ԷնՀ (ՏՋ)'!Y24/Ջերմարարություն!$D$6)</f>
        <v/>
      </c>
      <c r="Z24" s="558" t="str">
        <f>IF('ԷնՀ (ՏՋ)'!Z24=0,"",'ԷնՀ (ՏՋ)'!Z24/Ջերմարարություն!$D$6)</f>
        <v/>
      </c>
      <c r="AA24" s="560" t="str">
        <f>IF('ԷնՀ (ՏՋ)'!AA24=0,"",'ԷնՀ (ՏՋ)'!AA24/Ջերմարարություն!$D$6)</f>
        <v/>
      </c>
      <c r="AB24" s="561">
        <f>IF('ԷնՀ (ՏՋ)'!AB24=0,"",'ԷնՀ (ՏՋ)'!AB24/Ջերմարարություն!$D$6)</f>
        <v>-119.84522785898538</v>
      </c>
      <c r="AC24" s="558">
        <f>IF('ԷնՀ (ՏՋ)'!AC24=0,"",'ԷնՀ (ՏՋ)'!AC24/Ջերմարարություն!$D$6)</f>
        <v>-119.84522785898538</v>
      </c>
      <c r="AD24" s="558" t="str">
        <f>IF('ԷնՀ (ՏՋ)'!AD24=0,"",'ԷնՀ (ՏՋ)'!AD24/Ջերմարարություն!$D$6)</f>
        <v/>
      </c>
      <c r="AE24" s="558" t="str">
        <f>IF('ԷնՀ (ՏՋ)'!AE24=0,"",'ԷնՀ (ՏՋ)'!AE24/Ջերմարարություն!$D$6)</f>
        <v/>
      </c>
      <c r="AF24" s="558" t="str">
        <f>IF('ԷնՀ (ՏՋ)'!AF24=0,"",'ԷնՀ (ՏՋ)'!AF24/Ջերմարարություն!$D$6)</f>
        <v/>
      </c>
      <c r="AG24" s="558" t="str">
        <f>IF('ԷնՀ (ՏՋ)'!AG24=0,"",'ԷնՀ (ՏՋ)'!AG24/Ջերմարարություն!$D$6)</f>
        <v/>
      </c>
      <c r="AH24" s="558" t="str">
        <f>IF('ԷնՀ (ՏՋ)'!AH24=0,"",'ԷնՀ (ՏՋ)'!AH24/Ջերմարարություն!$D$6)</f>
        <v/>
      </c>
      <c r="AI24" s="558" t="str">
        <f>IF('ԷնՀ (ՏՋ)'!AI24=0,"",'ԷնՀ (ՏՋ)'!AI24/Ջերմարարություն!$D$6)</f>
        <v/>
      </c>
      <c r="AJ24" s="558" t="str">
        <f>IF('ԷնՀ (ՏՋ)'!AJ24=0,"",'ԷնՀ (ՏՋ)'!AJ24/Ջերմարարություն!$D$6)</f>
        <v/>
      </c>
      <c r="AK24" s="559" t="str">
        <f>IF('ԷնՀ (ՏՋ)'!AK24=0,"",'ԷնՀ (ՏՋ)'!AK24/Ջերմարարություն!$D$6)</f>
        <v/>
      </c>
      <c r="AL24" s="560" t="str">
        <f>IF('ԷնՀ (ՏՋ)'!AL24=0,"",'ԷնՀ (ՏՋ)'!AL24/Ջերմարարություն!$D$6)</f>
        <v/>
      </c>
      <c r="AM24" s="562">
        <f>IF('ԷնՀ (ՏՋ)'!AM24=0,"",'ԷնՀ (ՏՋ)'!AM24/Ջերմարարություն!$D$6)</f>
        <v>119.84522785898538</v>
      </c>
    </row>
    <row r="25" spans="2:40" ht="25.5" outlineLevel="1">
      <c r="B25" s="552">
        <v>4.2</v>
      </c>
      <c r="C25" s="680" t="s">
        <v>504</v>
      </c>
      <c r="D25" s="681" t="s">
        <v>505</v>
      </c>
      <c r="E25" s="584" t="s">
        <v>191</v>
      </c>
      <c r="F25" s="556" t="str">
        <f>IF('ԷնՀ (ՏՋ)'!F25=0,"",'ԷնՀ (ՏՋ)'!F25/Ջերմարարություն!$D$6)</f>
        <v/>
      </c>
      <c r="G25" s="557" t="str">
        <f>IF('ԷնՀ (ՏՋ)'!G25=0,"",'ԷնՀ (ՏՋ)'!G25/Ջերմարարություն!$D$6)</f>
        <v/>
      </c>
      <c r="H25" s="558" t="str">
        <f>IF('ԷնՀ (ՏՋ)'!H25=0,"",'ԷնՀ (ՏՋ)'!H25/Ջերմարարություն!$D$6)</f>
        <v/>
      </c>
      <c r="I25" s="558" t="str">
        <f>IF('ԷնՀ (ՏՋ)'!I25=0,"",'ԷնՀ (ՏՋ)'!I25/Ջերմարարություն!$D$6)</f>
        <v/>
      </c>
      <c r="J25" s="558" t="str">
        <f>IF('ԷնՀ (ՏՋ)'!J25=0,"",'ԷնՀ (ՏՋ)'!J25/Ջերմարարություն!$D$6)</f>
        <v/>
      </c>
      <c r="K25" s="558" t="str">
        <f>IF('ԷնՀ (ՏՋ)'!K25=0,"",'ԷնՀ (ՏՋ)'!K25/Ջերմարարություն!$D$6)</f>
        <v/>
      </c>
      <c r="L25" s="558" t="str">
        <f>IF('ԷնՀ (ՏՋ)'!L25=0,"",'ԷնՀ (ՏՋ)'!L25/Ջերմարարություն!$D$6)</f>
        <v/>
      </c>
      <c r="M25" s="558" t="str">
        <f>IF('ԷնՀ (ՏՋ)'!M25=0,"",'ԷնՀ (ՏՋ)'!M25/Ջերմարարություն!$D$6)</f>
        <v/>
      </c>
      <c r="N25" s="559" t="str">
        <f>IF('ԷնՀ (ՏՋ)'!N25=0,"",'ԷնՀ (ՏՋ)'!N25/Ջերմարարություն!$D$6)</f>
        <v/>
      </c>
      <c r="O25" s="558" t="str">
        <f>IF('ԷնՀ (ՏՋ)'!O25=0,"",'ԷնՀ (ՏՋ)'!O25/Ջերմարարություն!$D$6)</f>
        <v/>
      </c>
      <c r="P25" s="558" t="str">
        <f>IF('ԷնՀ (ՏՋ)'!P25=0,"",'ԷնՀ (ՏՋ)'!P25/Ջերմարարություն!$D$6)</f>
        <v/>
      </c>
      <c r="Q25" s="558" t="str">
        <f>IF('ԷնՀ (ՏՋ)'!Q25=0,"",'ԷնՀ (ՏՋ)'!Q25/Ջերմարարություն!$D$6)</f>
        <v/>
      </c>
      <c r="R25" s="558" t="str">
        <f>IF('ԷնՀ (ՏՋ)'!R25=0,"",'ԷնՀ (ՏՋ)'!R25/Ջերմարարություն!$D$6)</f>
        <v/>
      </c>
      <c r="S25" s="558" t="str">
        <f>IF('ԷնՀ (ՏՋ)'!S25=0,"",'ԷնՀ (ՏՋ)'!S25/Ջերմարարություն!$D$6)</f>
        <v/>
      </c>
      <c r="T25" s="558" t="str">
        <f>IF('ԷնՀ (ՏՋ)'!T25=0,"",'ԷնՀ (ՏՋ)'!T25/Ջերմարարություն!$D$6)</f>
        <v/>
      </c>
      <c r="U25" s="558" t="str">
        <f>IF('ԷնՀ (ՏՋ)'!U25=0,"",'ԷնՀ (ՏՋ)'!U25/Ջերմարարություն!$D$6)</f>
        <v/>
      </c>
      <c r="V25" s="558" t="str">
        <f>IF('ԷնՀ (ՏՋ)'!V25=0,"",'ԷնՀ (ՏՋ)'!V25/Ջերմարարություն!$D$6)</f>
        <v/>
      </c>
      <c r="W25" s="558" t="str">
        <f>IF('ԷնՀ (ՏՋ)'!W25=0,"",'ԷնՀ (ՏՋ)'!W25/Ջերմարարություն!$D$6)</f>
        <v/>
      </c>
      <c r="X25" s="558" t="str">
        <f>IF('ԷնՀ (ՏՋ)'!X25=0,"",'ԷնՀ (ՏՋ)'!X25/Ջերմարարություն!$D$6)</f>
        <v/>
      </c>
      <c r="Y25" s="558" t="str">
        <f>IF('ԷնՀ (ՏՋ)'!Y25=0,"",'ԷնՀ (ՏՋ)'!Y25/Ջերմարարություն!$D$6)</f>
        <v/>
      </c>
      <c r="Z25" s="558" t="str">
        <f>IF('ԷնՀ (ՏՋ)'!Z25=0,"",'ԷնՀ (ՏՋ)'!Z25/Ջերմարարություն!$D$6)</f>
        <v/>
      </c>
      <c r="AA25" s="560" t="str">
        <f>IF('ԷնՀ (ՏՋ)'!AA25=0,"",'ԷնՀ (ՏՋ)'!AA25/Ջերմարարություն!$D$6)</f>
        <v/>
      </c>
      <c r="AB25" s="561">
        <f>IF('ԷնՀ (ՏՋ)'!AB25=0,"",'ԷնՀ (ՏՋ)'!AB25/Ջերմարարություն!$D$6)</f>
        <v>-82.338779019776453</v>
      </c>
      <c r="AC25" s="558">
        <f>IF('ԷնՀ (ՏՋ)'!AC25=0,"",'ԷնՀ (ՏՋ)'!AC25/Ջերմարարություն!$D$6)</f>
        <v>-82.338779019776453</v>
      </c>
      <c r="AD25" s="558" t="str">
        <f>IF('ԷնՀ (ՏՋ)'!AD25=0,"",'ԷնՀ (ՏՋ)'!AD25/Ջերմարարություն!$D$6)</f>
        <v/>
      </c>
      <c r="AE25" s="558" t="str">
        <f>IF('ԷնՀ (ՏՋ)'!AE25=0,"",'ԷնՀ (ՏՋ)'!AE25/Ջերմարարություն!$D$6)</f>
        <v/>
      </c>
      <c r="AF25" s="558" t="str">
        <f>IF('ԷնՀ (ՏՋ)'!AF25=0,"",'ԷնՀ (ՏՋ)'!AF25/Ջերմարարություն!$D$6)</f>
        <v/>
      </c>
      <c r="AG25" s="558" t="str">
        <f>IF('ԷնՀ (ՏՋ)'!AG25=0,"",'ԷնՀ (ՏՋ)'!AG25/Ջերմարարություն!$D$6)</f>
        <v/>
      </c>
      <c r="AH25" s="558" t="str">
        <f>IF('ԷնՀ (ՏՋ)'!AH25=0,"",'ԷնՀ (ՏՋ)'!AH25/Ջերմարարություն!$D$6)</f>
        <v/>
      </c>
      <c r="AI25" s="558" t="str">
        <f>IF('ԷնՀ (ՏՋ)'!AI25=0,"",'ԷնՀ (ՏՋ)'!AI25/Ջերմարարություն!$D$6)</f>
        <v/>
      </c>
      <c r="AJ25" s="558" t="str">
        <f>IF('ԷնՀ (ՏՋ)'!AJ25=0,"",'ԷնՀ (ՏՋ)'!AJ25/Ջերմարարություն!$D$6)</f>
        <v/>
      </c>
      <c r="AK25" s="559" t="str">
        <f>IF('ԷնՀ (ՏՋ)'!AK25=0,"",'ԷնՀ (ՏՋ)'!AK25/Ջերմարարություն!$D$6)</f>
        <v/>
      </c>
      <c r="AL25" s="560" t="str">
        <f>IF('ԷնՀ (ՏՋ)'!AL25=0,"",'ԷնՀ (ՏՋ)'!AL25/Ջերմարարություն!$D$6)</f>
        <v/>
      </c>
      <c r="AM25" s="562">
        <f>IF('ԷնՀ (ՏՋ)'!AM25=0,"",'ԷնՀ (ՏՋ)'!AM25/Ջերմարարություն!$D$6)</f>
        <v>82.338779019776453</v>
      </c>
    </row>
    <row r="26" spans="2:40" ht="25.5" outlineLevel="1">
      <c r="B26" s="552">
        <v>4.3</v>
      </c>
      <c r="C26" s="680" t="s">
        <v>506</v>
      </c>
      <c r="D26" s="681" t="s">
        <v>507</v>
      </c>
      <c r="E26" s="584" t="s">
        <v>192</v>
      </c>
      <c r="F26" s="556" t="str">
        <f>IF('ԷնՀ (ՏՋ)'!F26=0,"",'ԷնՀ (ՏՋ)'!F26/Ջերմարարություն!$D$6)</f>
        <v/>
      </c>
      <c r="G26" s="557" t="str">
        <f>IF('ԷնՀ (ՏՋ)'!G26=0,"",'ԷնՀ (ՏՋ)'!G26/Ջերմարարություն!$D$6)</f>
        <v/>
      </c>
      <c r="H26" s="558" t="str">
        <f>IF('ԷնՀ (ՏՋ)'!H26=0,"",'ԷնՀ (ՏՋ)'!H26/Ջերմարարություն!$D$6)</f>
        <v/>
      </c>
      <c r="I26" s="558" t="str">
        <f>IF('ԷնՀ (ՏՋ)'!I26=0,"",'ԷնՀ (ՏՋ)'!I26/Ջերմարարություն!$D$6)</f>
        <v/>
      </c>
      <c r="J26" s="558" t="str">
        <f>IF('ԷնՀ (ՏՋ)'!J26=0,"",'ԷնՀ (ՏՋ)'!J26/Ջերմարարություն!$D$6)</f>
        <v/>
      </c>
      <c r="K26" s="558" t="str">
        <f>IF('ԷնՀ (ՏՋ)'!K26=0,"",'ԷնՀ (ՏՋ)'!K26/Ջերմարարություն!$D$6)</f>
        <v/>
      </c>
      <c r="L26" s="558" t="str">
        <f>IF('ԷնՀ (ՏՋ)'!L26=0,"",'ԷնՀ (ՏՋ)'!L26/Ջերմարարություն!$D$6)</f>
        <v/>
      </c>
      <c r="M26" s="558" t="str">
        <f>IF('ԷնՀ (ՏՋ)'!M26=0,"",'ԷնՀ (ՏՋ)'!M26/Ջերմարարություն!$D$6)</f>
        <v/>
      </c>
      <c r="N26" s="559" t="str">
        <f>IF('ԷնՀ (ՏՋ)'!N26=0,"",'ԷնՀ (ՏՋ)'!N26/Ջերմարարություն!$D$6)</f>
        <v/>
      </c>
      <c r="O26" s="558" t="str">
        <f>IF('ԷնՀ (ՏՋ)'!O26=0,"",'ԷնՀ (ՏՋ)'!O26/Ջերմարարություն!$D$6)</f>
        <v/>
      </c>
      <c r="P26" s="558" t="str">
        <f>IF('ԷնՀ (ՏՋ)'!P26=0,"",'ԷնՀ (ՏՋ)'!P26/Ջերմարարություն!$D$6)</f>
        <v/>
      </c>
      <c r="Q26" s="558" t="str">
        <f>IF('ԷնՀ (ՏՋ)'!Q26=0,"",'ԷնՀ (ՏՋ)'!Q26/Ջերմարարություն!$D$6)</f>
        <v/>
      </c>
      <c r="R26" s="558" t="str">
        <f>IF('ԷնՀ (ՏՋ)'!R26=0,"",'ԷնՀ (ՏՋ)'!R26/Ջերմարարություն!$D$6)</f>
        <v/>
      </c>
      <c r="S26" s="558" t="str">
        <f>IF('ԷնՀ (ՏՋ)'!S26=0,"",'ԷնՀ (ՏՋ)'!S26/Ջերմարարություն!$D$6)</f>
        <v/>
      </c>
      <c r="T26" s="558" t="str">
        <f>IF('ԷնՀ (ՏՋ)'!T26=0,"",'ԷնՀ (ՏՋ)'!T26/Ջերմարարություն!$D$6)</f>
        <v/>
      </c>
      <c r="U26" s="558" t="str">
        <f>IF('ԷնՀ (ՏՋ)'!U26=0,"",'ԷնՀ (ՏՋ)'!U26/Ջերմարարություն!$D$6)</f>
        <v/>
      </c>
      <c r="V26" s="558" t="str">
        <f>IF('ԷնՀ (ՏՋ)'!V26=0,"",'ԷնՀ (ՏՋ)'!V26/Ջերմարարություն!$D$6)</f>
        <v/>
      </c>
      <c r="W26" s="558" t="str">
        <f>IF('ԷնՀ (ՏՋ)'!W26=0,"",'ԷնՀ (ՏՋ)'!W26/Ջերմարարություն!$D$6)</f>
        <v/>
      </c>
      <c r="X26" s="558" t="str">
        <f>IF('ԷնՀ (ՏՋ)'!X26=0,"",'ԷնՀ (ՏՋ)'!X26/Ջերմարարություն!$D$6)</f>
        <v/>
      </c>
      <c r="Y26" s="558" t="str">
        <f>IF('ԷնՀ (ՏՋ)'!Y26=0,"",'ԷնՀ (ՏՋ)'!Y26/Ջերմարարություն!$D$6)</f>
        <v/>
      </c>
      <c r="Z26" s="558" t="str">
        <f>IF('ԷնՀ (ՏՋ)'!Z26=0,"",'ԷնՀ (ՏՋ)'!Z26/Ջերմարարություն!$D$6)</f>
        <v/>
      </c>
      <c r="AA26" s="560" t="str">
        <f>IF('ԷնՀ (ՏՋ)'!AA26=0,"",'ԷնՀ (ՏՋ)'!AA26/Ջերմարարություն!$D$6)</f>
        <v/>
      </c>
      <c r="AB26" s="561">
        <f>IF('ԷնՀ (ՏՋ)'!AB26=0,"",'ԷնՀ (ՏՋ)'!AB26/Ջերմարարություն!$D$6)</f>
        <v>-0.15477214101461736</v>
      </c>
      <c r="AC26" s="558" t="str">
        <f>IF('ԷնՀ (ՏՋ)'!AC26=0,"",'ԷնՀ (ՏՋ)'!AC26/Ջերմարարություն!$D$6)</f>
        <v/>
      </c>
      <c r="AD26" s="558">
        <f>IF('ԷնՀ (ՏՋ)'!AD26=0,"",'ԷնՀ (ՏՋ)'!AD26/Ջերմարարություն!$D$6)</f>
        <v>-0.15477214101461736</v>
      </c>
      <c r="AE26" s="558" t="str">
        <f>IF('ԷնՀ (ՏՋ)'!AE26=0,"",'ԷնՀ (ՏՋ)'!AE26/Ջերմարարություն!$D$6)</f>
        <v/>
      </c>
      <c r="AF26" s="558" t="str">
        <f>IF('ԷնՀ (ՏՋ)'!AF26=0,"",'ԷնՀ (ՏՋ)'!AF26/Ջերմարարություն!$D$6)</f>
        <v/>
      </c>
      <c r="AG26" s="558" t="str">
        <f>IF('ԷնՀ (ՏՋ)'!AG26=0,"",'ԷնՀ (ՏՋ)'!AG26/Ջերմարարություն!$D$6)</f>
        <v/>
      </c>
      <c r="AH26" s="558" t="str">
        <f>IF('ԷնՀ (ՏՋ)'!AH26=0,"",'ԷնՀ (ՏՋ)'!AH26/Ջերմարարություն!$D$6)</f>
        <v/>
      </c>
      <c r="AI26" s="558" t="str">
        <f>IF('ԷնՀ (ՏՋ)'!AI26=0,"",'ԷնՀ (ՏՋ)'!AI26/Ջերմարարություն!$D$6)</f>
        <v/>
      </c>
      <c r="AJ26" s="558" t="str">
        <f>IF('ԷնՀ (ՏՋ)'!AJ26=0,"",'ԷնՀ (ՏՋ)'!AJ26/Ջերմարարություն!$D$6)</f>
        <v/>
      </c>
      <c r="AK26" s="559" t="str">
        <f>IF('ԷնՀ (ՏՋ)'!AK26=0,"",'ԷնՀ (ՏՋ)'!AK26/Ջերմարարություն!$D$6)</f>
        <v/>
      </c>
      <c r="AL26" s="560" t="str">
        <f>IF('ԷնՀ (ՏՋ)'!AL26=0,"",'ԷնՀ (ՏՋ)'!AL26/Ջերմարարություն!$D$6)</f>
        <v/>
      </c>
      <c r="AM26" s="562">
        <f>IF('ԷնՀ (ՏՋ)'!AM26=0,"",'ԷնՀ (ՏՋ)'!AM26/Ջերմարարություն!$D$6)</f>
        <v>0.15477214101461736</v>
      </c>
    </row>
    <row r="27" spans="2:40" ht="26.25" outlineLevel="1" thickBot="1">
      <c r="B27" s="552">
        <v>4.4000000000000004</v>
      </c>
      <c r="C27" s="680" t="s">
        <v>508</v>
      </c>
      <c r="D27" s="681" t="s">
        <v>509</v>
      </c>
      <c r="E27" s="584" t="s">
        <v>50</v>
      </c>
      <c r="F27" s="556" t="str">
        <f>IF('ԷնՀ (ՏՋ)'!F27=0,"",'ԷնՀ (ՏՋ)'!F27/Ջերմարարություն!$D$6)</f>
        <v/>
      </c>
      <c r="G27" s="557" t="str">
        <f>IF('ԷնՀ (ՏՋ)'!G27=0,"",'ԷնՀ (ՏՋ)'!G27/Ջերմարարություն!$D$6)</f>
        <v/>
      </c>
      <c r="H27" s="558" t="str">
        <f>IF('ԷնՀ (ՏՋ)'!H27=0,"",'ԷնՀ (ՏՋ)'!H27/Ջերմարարություն!$D$6)</f>
        <v/>
      </c>
      <c r="I27" s="558" t="str">
        <f>IF('ԷնՀ (ՏՋ)'!I27=0,"",'ԷնՀ (ՏՋ)'!I27/Ջերմարարություն!$D$6)</f>
        <v/>
      </c>
      <c r="J27" s="558" t="str">
        <f>IF('ԷնՀ (ՏՋ)'!J27=0,"",'ԷնՀ (ՏՋ)'!J27/Ջերմարարություն!$D$6)</f>
        <v/>
      </c>
      <c r="K27" s="558" t="str">
        <f>IF('ԷնՀ (ՏՋ)'!K27=0,"",'ԷնՀ (ՏՋ)'!K27/Ջերմարարություն!$D$6)</f>
        <v/>
      </c>
      <c r="L27" s="558" t="str">
        <f>IF('ԷնՀ (ՏՋ)'!L27=0,"",'ԷնՀ (ՏՋ)'!L27/Ջերմարարություն!$D$6)</f>
        <v/>
      </c>
      <c r="M27" s="558" t="str">
        <f>IF('ԷնՀ (ՏՋ)'!M27=0,"",'ԷնՀ (ՏՋ)'!M27/Ջերմարարություն!$D$6)</f>
        <v/>
      </c>
      <c r="N27" s="559" t="str">
        <f>IF('ԷնՀ (ՏՋ)'!N27=0,"",'ԷնՀ (ՏՋ)'!N27/Ջերմարարություն!$D$6)</f>
        <v/>
      </c>
      <c r="O27" s="558" t="str">
        <f>IF('ԷնՀ (ՏՋ)'!O27=0,"",'ԷնՀ (ՏՋ)'!O27/Ջերմարարություն!$D$6)</f>
        <v/>
      </c>
      <c r="P27" s="558" t="str">
        <f>IF('ԷնՀ (ՏՋ)'!P27=0,"",'ԷնՀ (ՏՋ)'!P27/Ջերմարարություն!$D$6)</f>
        <v/>
      </c>
      <c r="Q27" s="558" t="str">
        <f>IF('ԷնՀ (ՏՋ)'!Q27=0,"",'ԷնՀ (ՏՋ)'!Q27/Ջերմարարություն!$D$6)</f>
        <v/>
      </c>
      <c r="R27" s="558" t="str">
        <f>IF('ԷնՀ (ՏՋ)'!R27=0,"",'ԷնՀ (ՏՋ)'!R27/Ջերմարարություն!$D$6)</f>
        <v/>
      </c>
      <c r="S27" s="558" t="str">
        <f>IF('ԷնՀ (ՏՋ)'!S27=0,"",'ԷնՀ (ՏՋ)'!S27/Ջերմարարություն!$D$6)</f>
        <v/>
      </c>
      <c r="T27" s="558" t="str">
        <f>IF('ԷնՀ (ՏՋ)'!T27=0,"",'ԷնՀ (ՏՋ)'!T27/Ջերմարարություն!$D$6)</f>
        <v/>
      </c>
      <c r="U27" s="558" t="str">
        <f>IF('ԷնՀ (ՏՋ)'!U27=0,"",'ԷնՀ (ՏՋ)'!U27/Ջերմարարություն!$D$6)</f>
        <v/>
      </c>
      <c r="V27" s="558" t="str">
        <f>IF('ԷնՀ (ՏՋ)'!V27=0,"",'ԷնՀ (ՏՋ)'!V27/Ջերմարարություն!$D$6)</f>
        <v/>
      </c>
      <c r="W27" s="558" t="str">
        <f>IF('ԷնՀ (ՏՋ)'!W27=0,"",'ԷնՀ (ՏՋ)'!W27/Ջերմարարություն!$D$6)</f>
        <v/>
      </c>
      <c r="X27" s="558" t="str">
        <f>IF('ԷնՀ (ՏՋ)'!X27=0,"",'ԷնՀ (ՏՋ)'!X27/Ջերմարարություն!$D$6)</f>
        <v/>
      </c>
      <c r="Y27" s="558" t="str">
        <f>IF('ԷնՀ (ՏՋ)'!Y27=0,"",'ԷնՀ (ՏՋ)'!Y27/Ջերմարարություն!$D$6)</f>
        <v/>
      </c>
      <c r="Z27" s="558" t="str">
        <f>IF('ԷնՀ (ՏՋ)'!Z27=0,"",'ԷնՀ (ՏՋ)'!Z27/Ջերմարարություն!$D$6)</f>
        <v/>
      </c>
      <c r="AA27" s="560" t="str">
        <f>IF('ԷնՀ (ՏՋ)'!AA27=0,"",'ԷնՀ (ՏՋ)'!AA27/Ջերմարարություն!$D$6)</f>
        <v/>
      </c>
      <c r="AB27" s="561">
        <f>IF('ԷնՀ (ՏՋ)'!AB27=0,"",'ԷնՀ (ՏՋ)'!AB27/Ջերմարարություն!$D$6)</f>
        <v>-8.2545141874462588E-2</v>
      </c>
      <c r="AC27" s="558" t="str">
        <f>IF('ԷնՀ (ՏՋ)'!AC27=0,"",'ԷնՀ (ՏՋ)'!AC27/Ջերմարարություն!$D$6)</f>
        <v/>
      </c>
      <c r="AD27" s="558" t="str">
        <f>IF('ԷնՀ (ՏՋ)'!AD27=0,"",'ԷնՀ (ՏՋ)'!AD27/Ջերմարարություն!$D$6)</f>
        <v/>
      </c>
      <c r="AE27" s="558">
        <f>IF('ԷնՀ (ՏՋ)'!AE27=0,"",'ԷնՀ (ՏՋ)'!AE27/Ջերմարարություն!$D$6)</f>
        <v>-8.2545141874462588E-2</v>
      </c>
      <c r="AF27" s="558" t="str">
        <f>IF('ԷնՀ (ՏՋ)'!AF27=0,"",'ԷնՀ (ՏՋ)'!AF27/Ջերմարարություն!$D$6)</f>
        <v/>
      </c>
      <c r="AG27" s="558" t="str">
        <f>IF('ԷնՀ (ՏՋ)'!AG27=0,"",'ԷնՀ (ՏՋ)'!AG27/Ջերմարարություն!$D$6)</f>
        <v/>
      </c>
      <c r="AH27" s="558" t="str">
        <f>IF('ԷնՀ (ՏՋ)'!AH27=0,"",'ԷնՀ (ՏՋ)'!AH27/Ջերմարարություն!$D$6)</f>
        <v/>
      </c>
      <c r="AI27" s="558" t="str">
        <f>IF('ԷնՀ (ՏՋ)'!AI27=0,"",'ԷնՀ (ՏՋ)'!AI27/Ջերմարարություն!$D$6)</f>
        <v/>
      </c>
      <c r="AJ27" s="558" t="str">
        <f>IF('ԷնՀ (ՏՋ)'!AJ27=0,"",'ԷնՀ (ՏՋ)'!AJ27/Ջերմարարություն!$D$6)</f>
        <v/>
      </c>
      <c r="AK27" s="559" t="str">
        <f>IF('ԷնՀ (ՏՋ)'!AK27=0,"",'ԷնՀ (ՏՋ)'!AK27/Ջերմարարություն!$D$6)</f>
        <v/>
      </c>
      <c r="AL27" s="560" t="str">
        <f>IF('ԷնՀ (ՏՋ)'!AL27=0,"",'ԷնՀ (ՏՋ)'!AL27/Ջերմարարություն!$D$6)</f>
        <v/>
      </c>
      <c r="AM27" s="562">
        <f>IF('ԷնՀ (ՏՋ)'!AM27=0,"",'ԷնՀ (ՏՋ)'!AM27/Ջերմարարություն!$D$6)</f>
        <v>8.2545141874462588E-2</v>
      </c>
    </row>
    <row r="28" spans="2:40" s="486" customFormat="1" ht="29.25" thickBot="1">
      <c r="B28" s="607">
        <v>5</v>
      </c>
      <c r="C28" s="682" t="s">
        <v>510</v>
      </c>
      <c r="D28" s="683" t="s">
        <v>511</v>
      </c>
      <c r="E28" s="593" t="s">
        <v>193</v>
      </c>
      <c r="F28" s="594">
        <f>IF('ԷնՀ (ՏՋ)'!F28=0,"",-'ԷնՀ (ՏՋ)'!F28/Ջերմարարություն!$D$6)</f>
        <v>-33.659029087012875</v>
      </c>
      <c r="G28" s="595" t="str">
        <f>IF('ԷնՀ (ՏՋ)'!G28=0,"",-'ԷնՀ (ՏՋ)'!G28/Ջերմարարություն!$D$6)</f>
        <v/>
      </c>
      <c r="H28" s="596" t="str">
        <f>IF('ԷնՀ (ՏՋ)'!H28=0,"",-'ԷնՀ (ՏՋ)'!H28/Ջերմարարություն!$D$6)</f>
        <v/>
      </c>
      <c r="I28" s="596" t="str">
        <f>IF('ԷնՀ (ՏՋ)'!I28=0,"",-'ԷնՀ (ՏՋ)'!I28/Ջերմարարություն!$D$6)</f>
        <v/>
      </c>
      <c r="J28" s="596" t="str">
        <f>IF('ԷնՀ (ՏՋ)'!J28=0,"",-'ԷնՀ (ՏՋ)'!J28/Ջերմարարություն!$D$6)</f>
        <v/>
      </c>
      <c r="K28" s="596" t="str">
        <f>IF('ԷնՀ (ՏՋ)'!K28=0,"",-'ԷնՀ (ՏՋ)'!K28/Ջերմարարություն!$D$6)</f>
        <v/>
      </c>
      <c r="L28" s="596" t="str">
        <f>IF('ԷնՀ (ՏՋ)'!L28=0,"",-'ԷնՀ (ՏՋ)'!L28/Ջերմարարություն!$D$6)</f>
        <v/>
      </c>
      <c r="M28" s="596" t="str">
        <f>IF('ԷնՀ (ՏՋ)'!M28=0,"",-'ԷնՀ (ՏՋ)'!M28/Ջերմարարություն!$D$6)</f>
        <v/>
      </c>
      <c r="N28" s="596" t="str">
        <f>IF('ԷնՀ (ՏՋ)'!N28=0,"",-'ԷնՀ (ՏՋ)'!N28/Ջերմարարություն!$D$6)</f>
        <v/>
      </c>
      <c r="O28" s="596" t="str">
        <f>IF('ԷնՀ (ՏՋ)'!O28=0,"",-'ԷնՀ (ՏՋ)'!O28/Ջերմարարություն!$D$6)</f>
        <v/>
      </c>
      <c r="P28" s="596" t="str">
        <f>IF('ԷնՀ (ՏՋ)'!P28=0,"",-'ԷնՀ (ՏՋ)'!P28/Ջերմարարություն!$D$6)</f>
        <v/>
      </c>
      <c r="Q28" s="596" t="str">
        <f>IF('ԷնՀ (ՏՋ)'!Q28=0,"",-'ԷնՀ (ՏՋ)'!Q28/Ջերմարարություն!$D$6)</f>
        <v/>
      </c>
      <c r="R28" s="596" t="str">
        <f>IF('ԷնՀ (ՏՋ)'!R28=0,"",-'ԷնՀ (ՏՋ)'!R28/Ջերմարարություն!$D$6)</f>
        <v/>
      </c>
      <c r="S28" s="596" t="str">
        <f>IF('ԷնՀ (ՏՋ)'!S28=0,"",-'ԷնՀ (ՏՋ)'!S28/Ջերմարարություն!$D$6)</f>
        <v/>
      </c>
      <c r="T28" s="596" t="str">
        <f>IF('ԷնՀ (ՏՋ)'!T28=0,"",-'ԷնՀ (ՏՋ)'!T28/Ջերմարարություն!$D$6)</f>
        <v/>
      </c>
      <c r="U28" s="596" t="str">
        <f>IF('ԷնՀ (ՏՋ)'!U28=0,"",-'ԷնՀ (ՏՋ)'!U28/Ջերմարարություն!$D$6)</f>
        <v/>
      </c>
      <c r="V28" s="596" t="str">
        <f>IF('ԷնՀ (ՏՋ)'!V28=0,"",-'ԷնՀ (ՏՋ)'!V28/Ջերմարարություն!$D$6)</f>
        <v/>
      </c>
      <c r="W28" s="596" t="str">
        <f>IF('ԷնՀ (ՏՋ)'!W28=0,"",-'ԷնՀ (ՏՋ)'!W28/Ջերմարարություն!$D$6)</f>
        <v/>
      </c>
      <c r="X28" s="596" t="str">
        <f>IF('ԷնՀ (ՏՋ)'!X28=0,"",-'ԷնՀ (ՏՋ)'!X28/Ջերմարարություն!$D$6)</f>
        <v/>
      </c>
      <c r="Y28" s="596" t="str">
        <f>IF('ԷնՀ (ՏՋ)'!Y28=0,"",-'ԷնՀ (ՏՋ)'!Y28/Ջերմարարություն!$D$6)</f>
        <v/>
      </c>
      <c r="Z28" s="596" t="str">
        <f>IF('ԷնՀ (ՏՋ)'!Z28=0,"",-'ԷնՀ (ՏՋ)'!Z28/Ջերմարարություն!$D$6)</f>
        <v/>
      </c>
      <c r="AA28" s="596">
        <f>IF('ԷնՀ (ՏՋ)'!AA28=0,"",-'ԷնՀ (ՏՋ)'!AA28/Ջերմարարություն!$D$6)</f>
        <v>-5.4599271475842013</v>
      </c>
      <c r="AB28" s="596" t="str">
        <f>IF('ԷնՀ (ՏՋ)'!AB28=0,"",-'ԷնՀ (ՏՋ)'!AB28/Ջերմարարություն!$D$6)</f>
        <v/>
      </c>
      <c r="AC28" s="596" t="str">
        <f>IF('ԷնՀ (ՏՋ)'!AC28=0,"",-'ԷնՀ (ՏՋ)'!AC28/Ջերմարարություն!$D$6)</f>
        <v/>
      </c>
      <c r="AD28" s="596" t="str">
        <f>IF('ԷնՀ (ՏՋ)'!AD28=0,"",-'ԷնՀ (ՏՋ)'!AD28/Ջերմարարություն!$D$6)</f>
        <v/>
      </c>
      <c r="AE28" s="596" t="str">
        <f>IF('ԷնՀ (ՏՋ)'!AE28=0,"",-'ԷնՀ (ՏՋ)'!AE28/Ջերմարարություն!$D$6)</f>
        <v/>
      </c>
      <c r="AF28" s="596" t="str">
        <f>IF('ԷնՀ (ՏՋ)'!AF28=0,"",-'ԷնՀ (ՏՋ)'!AF28/Ջերմարարություն!$D$6)</f>
        <v/>
      </c>
      <c r="AG28" s="596" t="str">
        <f>IF('ԷնՀ (ՏՋ)'!AG28=0,"",-'ԷնՀ (ՏՋ)'!AG28/Ջերմարարություն!$D$6)</f>
        <v/>
      </c>
      <c r="AH28" s="596" t="str">
        <f>IF('ԷնՀ (ՏՋ)'!AH28=0,"",-'ԷնՀ (ՏՋ)'!AH28/Ջերմարարություն!$D$6)</f>
        <v/>
      </c>
      <c r="AI28" s="596" t="str">
        <f>IF('ԷնՀ (ՏՋ)'!AI28=0,"",-'ԷնՀ (ՏՋ)'!AI28/Ջերմարարություն!$D$6)</f>
        <v/>
      </c>
      <c r="AJ28" s="596" t="str">
        <f>IF('ԷնՀ (ՏՋ)'!AJ28=0,"",-'ԷնՀ (ՏՋ)'!AJ28/Ջերմարարություն!$D$6)</f>
        <v/>
      </c>
      <c r="AK28" s="596" t="str">
        <f>IF('ԷնՀ (ՏՋ)'!AK28=0,"",-'ԷնՀ (ՏՋ)'!AK28/Ջերմարարություն!$D$6)</f>
        <v/>
      </c>
      <c r="AL28" s="596">
        <f>IF('ԷնՀ (ՏՋ)'!AL28=0,"",-'ԷնՀ (ՏՋ)'!AL28/Ջերմարարություն!$D$6)</f>
        <v>-4.7769179325499185E-2</v>
      </c>
      <c r="AM28" s="598">
        <f>IF('ԷնՀ (ՏՋ)'!AM28=0,"",-'ԷնՀ (ՏՋ)'!AM28/Ջերմարարություն!$D$6)</f>
        <v>-28.151332760103177</v>
      </c>
      <c r="AN28" s="608"/>
    </row>
    <row r="29" spans="2:40" ht="25.5" outlineLevel="1">
      <c r="B29" s="552">
        <v>5.0999999999999996</v>
      </c>
      <c r="C29" s="680" t="s">
        <v>489</v>
      </c>
      <c r="D29" s="681" t="s">
        <v>490</v>
      </c>
      <c r="E29" s="584" t="s">
        <v>188</v>
      </c>
      <c r="F29" s="556">
        <f>IF('ԷնՀ (ՏՋ)'!F29=0,"",-'ԷնՀ (ՏՋ)'!F29/Ջերմարարություն!$D$6)</f>
        <v>-15.958727429062767</v>
      </c>
      <c r="G29" s="557" t="str">
        <f>IF('ԷնՀ (ՏՋ)'!G29=0,"",-'ԷնՀ (ՏՋ)'!G29/Ջերմարարություն!$D$6)</f>
        <v/>
      </c>
      <c r="H29" s="558" t="str">
        <f>IF('ԷնՀ (ՏՋ)'!H29=0,"",-'ԷնՀ (ՏՋ)'!H29/Ջերմարարություն!$D$6)</f>
        <v/>
      </c>
      <c r="I29" s="558" t="str">
        <f>IF('ԷնՀ (ՏՋ)'!I29=0,"",-'ԷնՀ (ՏՋ)'!I29/Ջերմարարություն!$D$6)</f>
        <v/>
      </c>
      <c r="J29" s="558" t="str">
        <f>IF('ԷնՀ (ՏՋ)'!J29=0,"",-'ԷնՀ (ՏՋ)'!J29/Ջերմարարություն!$D$6)</f>
        <v/>
      </c>
      <c r="K29" s="558" t="str">
        <f>IF('ԷնՀ (ՏՋ)'!K29=0,"",-'ԷնՀ (ՏՋ)'!K29/Ջերմարարություն!$D$6)</f>
        <v/>
      </c>
      <c r="L29" s="558" t="str">
        <f>IF('ԷնՀ (ՏՋ)'!L29=0,"",-'ԷնՀ (ՏՋ)'!L29/Ջերմարարություն!$D$6)</f>
        <v/>
      </c>
      <c r="M29" s="558" t="str">
        <f>IF('ԷնՀ (ՏՋ)'!M29=0,"",-'ԷնՀ (ՏՋ)'!M29/Ջերմարարություն!$D$6)</f>
        <v/>
      </c>
      <c r="N29" s="559" t="str">
        <f>IF('ԷնՀ (ՏՋ)'!N29=0,"",-'ԷնՀ (ՏՋ)'!N29/Ջերմարարություն!$D$6)</f>
        <v/>
      </c>
      <c r="O29" s="558" t="str">
        <f>IF('ԷնՀ (ՏՋ)'!O29=0,"",-'ԷնՀ (ՏՋ)'!O29/Ջերմարարություն!$D$6)</f>
        <v/>
      </c>
      <c r="P29" s="558" t="str">
        <f>IF('ԷնՀ (ՏՋ)'!P29=0,"",-'ԷնՀ (ՏՋ)'!P29/Ջերմարարություն!$D$6)</f>
        <v/>
      </c>
      <c r="Q29" s="558" t="str">
        <f>IF('ԷնՀ (ՏՋ)'!Q29=0,"",-'ԷնՀ (ՏՋ)'!Q29/Ջերմարարություն!$D$6)</f>
        <v/>
      </c>
      <c r="R29" s="558" t="str">
        <f>IF('ԷնՀ (ՏՋ)'!R29=0,"",-'ԷնՀ (ՏՋ)'!R29/Ջերմարարություն!$D$6)</f>
        <v/>
      </c>
      <c r="S29" s="558" t="str">
        <f>IF('ԷնՀ (ՏՋ)'!S29=0,"",-'ԷնՀ (ՏՋ)'!S29/Ջերմարարություն!$D$6)</f>
        <v/>
      </c>
      <c r="T29" s="558" t="str">
        <f>IF('ԷնՀ (ՏՋ)'!T29=0,"",-'ԷնՀ (ՏՋ)'!T29/Ջերմարարություն!$D$6)</f>
        <v/>
      </c>
      <c r="U29" s="558" t="str">
        <f>IF('ԷնՀ (ՏՋ)'!U29=0,"",-'ԷնՀ (ՏՋ)'!U29/Ջերմարարություն!$D$6)</f>
        <v/>
      </c>
      <c r="V29" s="558" t="str">
        <f>IF('ԷնՀ (ՏՋ)'!V29=0,"",-'ԷնՀ (ՏՋ)'!V29/Ջերմարարություն!$D$6)</f>
        <v/>
      </c>
      <c r="W29" s="558" t="str">
        <f>IF('ԷնՀ (ՏՋ)'!W29=0,"",-'ԷնՀ (ՏՋ)'!W29/Ջերմարարություն!$D$6)</f>
        <v/>
      </c>
      <c r="X29" s="558" t="str">
        <f>IF('ԷնՀ (ՏՋ)'!X29=0,"",-'ԷնՀ (ՏՋ)'!X29/Ջերմարարություն!$D$6)</f>
        <v/>
      </c>
      <c r="Y29" s="558" t="str">
        <f>IF('ԷնՀ (ՏՋ)'!Y29=0,"",-'ԷնՀ (ՏՋ)'!Y29/Ջերմարարություն!$D$6)</f>
        <v/>
      </c>
      <c r="Z29" s="558" t="str">
        <f>IF('ԷնՀ (ՏՋ)'!Z29=0,"",-'ԷնՀ (ՏՋ)'!Z29/Ջերմարարություն!$D$6)</f>
        <v/>
      </c>
      <c r="AA29" s="560" t="str">
        <f>IF('ԷնՀ (ՏՋ)'!AA29=0,"",-'ԷնՀ (ՏՋ)'!AA29/Ջերմարարություն!$D$6)</f>
        <v/>
      </c>
      <c r="AB29" s="561" t="str">
        <f>IF('ԷնՀ (ՏՋ)'!AB29=0,"",-'ԷնՀ (ՏՋ)'!AB29/Ջերմարարություն!$D$6)</f>
        <v/>
      </c>
      <c r="AC29" s="558" t="str">
        <f>IF('ԷնՀ (ՏՋ)'!AC29=0,"",-'ԷնՀ (ՏՋ)'!AC29/Ջերմարարություն!$D$6)</f>
        <v/>
      </c>
      <c r="AD29" s="558" t="str">
        <f>IF('ԷնՀ (ՏՋ)'!AD29=0,"",-'ԷնՀ (ՏՋ)'!AD29/Ջերմարարություն!$D$6)</f>
        <v/>
      </c>
      <c r="AE29" s="558" t="str">
        <f>IF('ԷնՀ (ՏՋ)'!AE29=0,"",-'ԷնՀ (ՏՋ)'!AE29/Ջերմարարություն!$D$6)</f>
        <v/>
      </c>
      <c r="AF29" s="558" t="str">
        <f>IF('ԷնՀ (ՏՋ)'!AF29=0,"",-'ԷնՀ (ՏՋ)'!AF29/Ջերմարարություն!$D$6)</f>
        <v/>
      </c>
      <c r="AG29" s="558" t="str">
        <f>IF('ԷնՀ (ՏՋ)'!AG29=0,"",-'ԷնՀ (ՏՋ)'!AG29/Ջերմարարություն!$D$6)</f>
        <v/>
      </c>
      <c r="AH29" s="558" t="str">
        <f>IF('ԷնՀ (ՏՋ)'!AH29=0,"",-'ԷնՀ (ՏՋ)'!AH29/Ջերմարարություն!$D$6)</f>
        <v/>
      </c>
      <c r="AI29" s="558" t="str">
        <f>IF('ԷնՀ (ՏՋ)'!AI29=0,"",-'ԷնՀ (ՏՋ)'!AI29/Ջերմարարություն!$D$6)</f>
        <v/>
      </c>
      <c r="AJ29" s="558" t="str">
        <f>IF('ԷնՀ (ՏՋ)'!AJ29=0,"",-'ԷնՀ (ՏՋ)'!AJ29/Ջերմարարություն!$D$6)</f>
        <v/>
      </c>
      <c r="AK29" s="559" t="str">
        <f>IF('ԷնՀ (ՏՋ)'!AK29=0,"",-'ԷնՀ (ՏՋ)'!AK29/Ջերմարարություն!$D$6)</f>
        <v/>
      </c>
      <c r="AL29" s="560" t="str">
        <f>IF('ԷնՀ (ՏՋ)'!AL29=0,"",-'ԷնՀ (ՏՋ)'!AL29/Ջերմարարություն!$D$6)</f>
        <v/>
      </c>
      <c r="AM29" s="562">
        <f>IF('ԷնՀ (ՏՋ)'!AM29=0,"",-'ԷնՀ (ՏՋ)'!AM29/Ջերմարարություն!$D$6)</f>
        <v>-15.958727429062767</v>
      </c>
      <c r="AN29" s="206"/>
    </row>
    <row r="30" spans="2:40" ht="25.5" outlineLevel="1">
      <c r="B30" s="552">
        <v>5.2</v>
      </c>
      <c r="C30" s="680" t="s">
        <v>512</v>
      </c>
      <c r="D30" s="681" t="s">
        <v>513</v>
      </c>
      <c r="E30" s="584" t="s">
        <v>48</v>
      </c>
      <c r="F30" s="556">
        <f>IF('ԷնՀ (ՏՋ)'!F30=0,"",-'ԷնՀ (ՏՋ)'!F30/Ջերմարարություն!$D$6)</f>
        <v>-9.0641062386548192</v>
      </c>
      <c r="G30" s="557" t="str">
        <f>IF('ԷնՀ (ՏՋ)'!G30=0,"",-'ԷնՀ (ՏՋ)'!G30/Ջերմարարություն!$D$6)</f>
        <v/>
      </c>
      <c r="H30" s="558" t="str">
        <f>IF('ԷնՀ (ՏՋ)'!H30=0,"",-'ԷնՀ (ՏՋ)'!H30/Ջերմարարություն!$D$6)</f>
        <v/>
      </c>
      <c r="I30" s="558" t="str">
        <f>IF('ԷնՀ (ՏՋ)'!I30=0,"",-'ԷնՀ (ՏՋ)'!I30/Ջերմարարություն!$D$6)</f>
        <v/>
      </c>
      <c r="J30" s="558" t="str">
        <f>IF('ԷնՀ (ՏՋ)'!J30=0,"",-'ԷնՀ (ՏՋ)'!J30/Ջերմարարություն!$D$6)</f>
        <v/>
      </c>
      <c r="K30" s="558" t="str">
        <f>IF('ԷնՀ (ՏՋ)'!K30=0,"",-'ԷնՀ (ՏՋ)'!K30/Ջերմարարություն!$D$6)</f>
        <v/>
      </c>
      <c r="L30" s="558" t="str">
        <f>IF('ԷնՀ (ՏՋ)'!L30=0,"",-'ԷնՀ (ՏՋ)'!L30/Ջերմարարություն!$D$6)</f>
        <v/>
      </c>
      <c r="M30" s="558" t="str">
        <f>IF('ԷնՀ (ՏՋ)'!M30=0,"",-'ԷնՀ (ՏՋ)'!M30/Ջերմարարություն!$D$6)</f>
        <v/>
      </c>
      <c r="N30" s="559" t="str">
        <f>IF('ԷնՀ (ՏՋ)'!N30=0,"",-'ԷնՀ (ՏՋ)'!N30/Ջերմարարություն!$D$6)</f>
        <v/>
      </c>
      <c r="O30" s="558" t="str">
        <f>IF('ԷնՀ (ՏՋ)'!O30=0,"",-'ԷնՀ (ՏՋ)'!O30/Ջերմարարություն!$D$6)</f>
        <v/>
      </c>
      <c r="P30" s="558" t="str">
        <f>IF('ԷնՀ (ՏՋ)'!P30=0,"",-'ԷնՀ (ՏՋ)'!P30/Ջերմարարություն!$D$6)</f>
        <v/>
      </c>
      <c r="Q30" s="558" t="str">
        <f>IF('ԷնՀ (ՏՋ)'!Q30=0,"",-'ԷնՀ (ՏՋ)'!Q30/Ջերմարարություն!$D$6)</f>
        <v/>
      </c>
      <c r="R30" s="558" t="str">
        <f>IF('ԷնՀ (ՏՋ)'!R30=0,"",-'ԷնՀ (ՏՋ)'!R30/Ջերմարարություն!$D$6)</f>
        <v/>
      </c>
      <c r="S30" s="558" t="str">
        <f>IF('ԷնՀ (ՏՋ)'!S30=0,"",-'ԷնՀ (ՏՋ)'!S30/Ջերմարարություն!$D$6)</f>
        <v/>
      </c>
      <c r="T30" s="558" t="str">
        <f>IF('ԷնՀ (ՏՋ)'!T30=0,"",-'ԷնՀ (ՏՋ)'!T30/Ջերմարարություն!$D$6)</f>
        <v/>
      </c>
      <c r="U30" s="558" t="str">
        <f>IF('ԷնՀ (ՏՋ)'!U30=0,"",-'ԷնՀ (ՏՋ)'!U30/Ջերմարարություն!$D$6)</f>
        <v/>
      </c>
      <c r="V30" s="558" t="str">
        <f>IF('ԷնՀ (ՏՋ)'!V30=0,"",-'ԷնՀ (ՏՋ)'!V30/Ջերմարարություն!$D$6)</f>
        <v/>
      </c>
      <c r="W30" s="558" t="str">
        <f>IF('ԷնՀ (ՏՋ)'!W30=0,"",-'ԷնՀ (ՏՋ)'!W30/Ջերմարարություն!$D$6)</f>
        <v/>
      </c>
      <c r="X30" s="558" t="str">
        <f>IF('ԷնՀ (ՏՋ)'!X30=0,"",-'ԷնՀ (ՏՋ)'!X30/Ջերմարարություն!$D$6)</f>
        <v/>
      </c>
      <c r="Y30" s="558" t="str">
        <f>IF('ԷնՀ (ՏՋ)'!Y30=0,"",-'ԷնՀ (ՏՋ)'!Y30/Ջերմարարություն!$D$6)</f>
        <v/>
      </c>
      <c r="Z30" s="558" t="str">
        <f>IF('ԷնՀ (ՏՋ)'!Z30=0,"",-'ԷնՀ (ՏՋ)'!Z30/Ջերմարարություն!$D$6)</f>
        <v/>
      </c>
      <c r="AA30" s="560" t="str">
        <f>IF('ԷնՀ (ՏՋ)'!AA30=0,"",-'ԷնՀ (ՏՋ)'!AA30/Ջերմարարություն!$D$6)</f>
        <v/>
      </c>
      <c r="AB30" s="561" t="str">
        <f>IF('ԷնՀ (ՏՋ)'!AB30=0,"",-'ԷնՀ (ՏՋ)'!AB30/Ջերմարարություն!$D$6)</f>
        <v/>
      </c>
      <c r="AC30" s="558" t="str">
        <f>IF('ԷնՀ (ՏՋ)'!AC30=0,"",-'ԷնՀ (ՏՋ)'!AC30/Ջերմարարություն!$D$6)</f>
        <v/>
      </c>
      <c r="AD30" s="558" t="str">
        <f>IF('ԷնՀ (ՏՋ)'!AD30=0,"",-'ԷնՀ (ՏՋ)'!AD30/Ջերմարարություն!$D$6)</f>
        <v/>
      </c>
      <c r="AE30" s="558" t="str">
        <f>IF('ԷնՀ (ՏՋ)'!AE30=0,"",-'ԷնՀ (ՏՋ)'!AE30/Ջերմարարություն!$D$6)</f>
        <v/>
      </c>
      <c r="AF30" s="558" t="str">
        <f>IF('ԷնՀ (ՏՋ)'!AF30=0,"",-'ԷնՀ (ՏՋ)'!AF30/Ջերմարարություն!$D$6)</f>
        <v/>
      </c>
      <c r="AG30" s="558" t="str">
        <f>IF('ԷնՀ (ՏՋ)'!AG30=0,"",-'ԷնՀ (ՏՋ)'!AG30/Ջերմարարություն!$D$6)</f>
        <v/>
      </c>
      <c r="AH30" s="558" t="str">
        <f>IF('ԷնՀ (ՏՋ)'!AH30=0,"",-'ԷնՀ (ՏՋ)'!AH30/Ջերմարարություն!$D$6)</f>
        <v/>
      </c>
      <c r="AI30" s="558" t="str">
        <f>IF('ԷնՀ (ՏՋ)'!AI30=0,"",-'ԷնՀ (ՏՋ)'!AI30/Ջերմարարություն!$D$6)</f>
        <v/>
      </c>
      <c r="AJ30" s="558" t="str">
        <f>IF('ԷնՀ (ՏՋ)'!AJ30=0,"",-'ԷնՀ (ՏՋ)'!AJ30/Ջերմարարություն!$D$6)</f>
        <v/>
      </c>
      <c r="AK30" s="559" t="str">
        <f>IF('ԷնՀ (ՏՋ)'!AK30=0,"",-'ԷնՀ (ՏՋ)'!AK30/Ջերմարարություն!$D$6)</f>
        <v/>
      </c>
      <c r="AL30" s="560">
        <f>IF('ԷնՀ (ՏՋ)'!AL30=0,"",-'ԷնՀ (ՏՋ)'!AL30/Ջերմարարություն!$D$6)</f>
        <v>-4.7769179325499185E-2</v>
      </c>
      <c r="AM30" s="562">
        <f>IF('ԷնՀ (ՏՋ)'!AM30=0,"",-'ԷնՀ (ՏՋ)'!AM30/Ջերմարարություն!$D$6)</f>
        <v>-9.0163370593293202</v>
      </c>
      <c r="AN30" s="206"/>
    </row>
    <row r="31" spans="2:40" ht="25.5" outlineLevel="1">
      <c r="B31" s="552">
        <v>5.3</v>
      </c>
      <c r="C31" s="680" t="s">
        <v>502</v>
      </c>
      <c r="D31" s="681" t="s">
        <v>514</v>
      </c>
      <c r="E31" s="584" t="s">
        <v>49</v>
      </c>
      <c r="F31" s="556">
        <f>IF('ԷնՀ (ՏՋ)'!F31=0,"",-'ԷնՀ (ՏՋ)'!F31/Ջերմարարություն!$D$6)</f>
        <v>-3.1556319862424917</v>
      </c>
      <c r="G31" s="557" t="str">
        <f>IF('ԷնՀ (ՏՋ)'!G31=0,"",-'ԷնՀ (ՏՋ)'!G31/Ջերմարարություն!$D$6)</f>
        <v/>
      </c>
      <c r="H31" s="558" t="str">
        <f>IF('ԷնՀ (ՏՋ)'!H31=0,"",-'ԷնՀ (ՏՋ)'!H31/Ջերմարարություն!$D$6)</f>
        <v/>
      </c>
      <c r="I31" s="558" t="str">
        <f>IF('ԷնՀ (ՏՋ)'!I31=0,"",-'ԷնՀ (ՏՋ)'!I31/Ջերմարարություն!$D$6)</f>
        <v/>
      </c>
      <c r="J31" s="558" t="str">
        <f>IF('ԷնՀ (ՏՋ)'!J31=0,"",-'ԷնՀ (ՏՋ)'!J31/Ջերմարարություն!$D$6)</f>
        <v/>
      </c>
      <c r="K31" s="558" t="str">
        <f>IF('ԷնՀ (ՏՋ)'!K31=0,"",-'ԷնՀ (ՏՋ)'!K31/Ջերմարարություն!$D$6)</f>
        <v/>
      </c>
      <c r="L31" s="558" t="str">
        <f>IF('ԷնՀ (ՏՋ)'!L31=0,"",-'ԷնՀ (ՏՋ)'!L31/Ջերմարարություն!$D$6)</f>
        <v/>
      </c>
      <c r="M31" s="558" t="str">
        <f>IF('ԷնՀ (ՏՋ)'!M31=0,"",-'ԷնՀ (ՏՋ)'!M31/Ջերմարարություն!$D$6)</f>
        <v/>
      </c>
      <c r="N31" s="559" t="str">
        <f>IF('ԷնՀ (ՏՋ)'!N31=0,"",-'ԷնՀ (ՏՋ)'!N31/Ջերմարարություն!$D$6)</f>
        <v/>
      </c>
      <c r="O31" s="558" t="str">
        <f>IF('ԷնՀ (ՏՋ)'!O31=0,"",-'ԷնՀ (ՏՋ)'!O31/Ջերմարարություն!$D$6)</f>
        <v/>
      </c>
      <c r="P31" s="558" t="str">
        <f>IF('ԷնՀ (ՏՋ)'!P31=0,"",-'ԷնՀ (ՏՋ)'!P31/Ջերմարարություն!$D$6)</f>
        <v/>
      </c>
      <c r="Q31" s="558" t="str">
        <f>IF('ԷնՀ (ՏՋ)'!Q31=0,"",-'ԷնՀ (ՏՋ)'!Q31/Ջերմարարություն!$D$6)</f>
        <v/>
      </c>
      <c r="R31" s="558" t="str">
        <f>IF('ԷնՀ (ՏՋ)'!R31=0,"",-'ԷնՀ (ՏՋ)'!R31/Ջերմարարություն!$D$6)</f>
        <v/>
      </c>
      <c r="S31" s="558" t="str">
        <f>IF('ԷնՀ (ՏՋ)'!S31=0,"",-'ԷնՀ (ՏՋ)'!S31/Ջերմարարություն!$D$6)</f>
        <v/>
      </c>
      <c r="T31" s="558" t="str">
        <f>IF('ԷնՀ (ՏՋ)'!T31=0,"",-'ԷնՀ (ՏՋ)'!T31/Ջերմարարություն!$D$6)</f>
        <v/>
      </c>
      <c r="U31" s="558" t="str">
        <f>IF('ԷնՀ (ՏՋ)'!U31=0,"",-'ԷնՀ (ՏՋ)'!U31/Ջերմարարություն!$D$6)</f>
        <v/>
      </c>
      <c r="V31" s="558" t="str">
        <f>IF('ԷնՀ (ՏՋ)'!V31=0,"",-'ԷնՀ (ՏՋ)'!V31/Ջերմարարություն!$D$6)</f>
        <v/>
      </c>
      <c r="W31" s="558" t="str">
        <f>IF('ԷնՀ (ՏՋ)'!W31=0,"",-'ԷնՀ (ՏՋ)'!W31/Ջերմարարություն!$D$6)</f>
        <v/>
      </c>
      <c r="X31" s="558" t="str">
        <f>IF('ԷնՀ (ՏՋ)'!X31=0,"",-'ԷնՀ (ՏՋ)'!X31/Ջերմարարություն!$D$6)</f>
        <v/>
      </c>
      <c r="Y31" s="558" t="str">
        <f>IF('ԷնՀ (ՏՋ)'!Y31=0,"",-'ԷնՀ (ՏՋ)'!Y31/Ջերմարարություն!$D$6)</f>
        <v/>
      </c>
      <c r="Z31" s="558" t="str">
        <f>IF('ԷնՀ (ՏՋ)'!Z31=0,"",-'ԷնՀ (ՏՋ)'!Z31/Ջերմարարություն!$D$6)</f>
        <v/>
      </c>
      <c r="AA31" s="560" t="str">
        <f>IF('ԷնՀ (ՏՋ)'!AA31=0,"",-'ԷնՀ (ՏՋ)'!AA31/Ջերմարարություն!$D$6)</f>
        <v/>
      </c>
      <c r="AB31" s="561" t="str">
        <f>IF('ԷնՀ (ՏՋ)'!AB31=0,"",-'ԷնՀ (ՏՋ)'!AB31/Ջերմարարություն!$D$6)</f>
        <v/>
      </c>
      <c r="AC31" s="558" t="str">
        <f>IF('ԷնՀ (ՏՋ)'!AC31=0,"",-'ԷնՀ (ՏՋ)'!AC31/Ջերմարարություն!$D$6)</f>
        <v/>
      </c>
      <c r="AD31" s="558" t="str">
        <f>IF('ԷնՀ (ՏՋ)'!AD31=0,"",-'ԷնՀ (ՏՋ)'!AD31/Ջերմարարություն!$D$6)</f>
        <v/>
      </c>
      <c r="AE31" s="558" t="str">
        <f>IF('ԷնՀ (ՏՋ)'!AE31=0,"",-'ԷնՀ (ՏՋ)'!AE31/Ջերմարարություն!$D$6)</f>
        <v/>
      </c>
      <c r="AF31" s="558" t="str">
        <f>IF('ԷնՀ (ՏՋ)'!AF31=0,"",-'ԷնՀ (ՏՋ)'!AF31/Ջերմարարություն!$D$6)</f>
        <v/>
      </c>
      <c r="AG31" s="558" t="str">
        <f>IF('ԷնՀ (ՏՋ)'!AG31=0,"",-'ԷնՀ (ՏՋ)'!AG31/Ջերմարարություն!$D$6)</f>
        <v/>
      </c>
      <c r="AH31" s="558" t="str">
        <f>IF('ԷնՀ (ՏՋ)'!AH31=0,"",-'ԷնՀ (ՏՋ)'!AH31/Ջերմարարություն!$D$6)</f>
        <v/>
      </c>
      <c r="AI31" s="558" t="str">
        <f>IF('ԷնՀ (ՏՋ)'!AI31=0,"",-'ԷնՀ (ՏՋ)'!AI31/Ջերմարարություն!$D$6)</f>
        <v/>
      </c>
      <c r="AJ31" s="558" t="str">
        <f>IF('ԷնՀ (ՏՋ)'!AJ31=0,"",-'ԷնՀ (ՏՋ)'!AJ31/Ջերմարարություն!$D$6)</f>
        <v/>
      </c>
      <c r="AK31" s="559" t="str">
        <f>IF('ԷնՀ (ՏՋ)'!AK31=0,"",-'ԷնՀ (ՏՋ)'!AK31/Ջերմարարություն!$D$6)</f>
        <v/>
      </c>
      <c r="AL31" s="560" t="str">
        <f>IF('ԷնՀ (ՏՋ)'!AL31=0,"",-'ԷնՀ (ՏՋ)'!AL31/Ջերմարարություն!$D$6)</f>
        <v/>
      </c>
      <c r="AM31" s="562">
        <f>IF('ԷնՀ (ՏՋ)'!AM31=0,"",-'ԷնՀ (ՏՋ)'!AM31/Ջերմարարություն!$D$6)</f>
        <v>-3.1556319862424917</v>
      </c>
      <c r="AN31" s="206"/>
    </row>
    <row r="32" spans="2:40" ht="25.5" outlineLevel="1">
      <c r="B32" s="552">
        <v>5.4</v>
      </c>
      <c r="C32" s="680" t="s">
        <v>506</v>
      </c>
      <c r="D32" s="681" t="s">
        <v>507</v>
      </c>
      <c r="E32" s="584" t="s">
        <v>192</v>
      </c>
      <c r="F32" s="556">
        <f>IF('ԷնՀ (ՏՋ)'!F32=0,"",-'ԷնՀ (ՏՋ)'!F32/Ջերմարարություն!$D$6)</f>
        <v>-8.5984522785898538E-3</v>
      </c>
      <c r="G32" s="557" t="str">
        <f>IF('ԷնՀ (ՏՋ)'!G32=0,"",-'ԷնՀ (ՏՋ)'!G32/Ջերմարարություն!$D$6)</f>
        <v/>
      </c>
      <c r="H32" s="558" t="str">
        <f>IF('ԷնՀ (ՏՋ)'!H32=0,"",-'ԷնՀ (ՏՋ)'!H32/Ջերմարարություն!$D$6)</f>
        <v/>
      </c>
      <c r="I32" s="558" t="str">
        <f>IF('ԷնՀ (ՏՋ)'!I32=0,"",-'ԷնՀ (ՏՋ)'!I32/Ջերմարարություն!$D$6)</f>
        <v/>
      </c>
      <c r="J32" s="558" t="str">
        <f>IF('ԷնՀ (ՏՋ)'!J32=0,"",-'ԷնՀ (ՏՋ)'!J32/Ջերմարարություն!$D$6)</f>
        <v/>
      </c>
      <c r="K32" s="558" t="str">
        <f>IF('ԷնՀ (ՏՋ)'!K32=0,"",-'ԷնՀ (ՏՋ)'!K32/Ջերմարարություն!$D$6)</f>
        <v/>
      </c>
      <c r="L32" s="558" t="str">
        <f>IF('ԷնՀ (ՏՋ)'!L32=0,"",-'ԷնՀ (ՏՋ)'!L32/Ջերմարարություն!$D$6)</f>
        <v/>
      </c>
      <c r="M32" s="558" t="str">
        <f>IF('ԷնՀ (ՏՋ)'!M32=0,"",-'ԷնՀ (ՏՋ)'!M32/Ջերմարարություն!$D$6)</f>
        <v/>
      </c>
      <c r="N32" s="559" t="str">
        <f>IF('ԷնՀ (ՏՋ)'!N32=0,"",-'ԷնՀ (ՏՋ)'!N32/Ջերմարարություն!$D$6)</f>
        <v/>
      </c>
      <c r="O32" s="558" t="str">
        <f>IF('ԷնՀ (ՏՋ)'!O32=0,"",-'ԷնՀ (ՏՋ)'!O32/Ջերմարարություն!$D$6)</f>
        <v/>
      </c>
      <c r="P32" s="558" t="str">
        <f>IF('ԷնՀ (ՏՋ)'!P32=0,"",-'ԷնՀ (ՏՋ)'!P32/Ջերմարարություն!$D$6)</f>
        <v/>
      </c>
      <c r="Q32" s="558" t="str">
        <f>IF('ԷնՀ (ՏՋ)'!Q32=0,"",-'ԷնՀ (ՏՋ)'!Q32/Ջերմարարություն!$D$6)</f>
        <v/>
      </c>
      <c r="R32" s="558" t="str">
        <f>IF('ԷնՀ (ՏՋ)'!R32=0,"",-'ԷնՀ (ՏՋ)'!R32/Ջերմարարություն!$D$6)</f>
        <v/>
      </c>
      <c r="S32" s="558" t="str">
        <f>IF('ԷնՀ (ՏՋ)'!S32=0,"",-'ԷնՀ (ՏՋ)'!S32/Ջերմարարություն!$D$6)</f>
        <v/>
      </c>
      <c r="T32" s="558" t="str">
        <f>IF('ԷնՀ (ՏՋ)'!T32=0,"",-'ԷնՀ (ՏՋ)'!T32/Ջերմարարություն!$D$6)</f>
        <v/>
      </c>
      <c r="U32" s="558" t="str">
        <f>IF('ԷնՀ (ՏՋ)'!U32=0,"",-'ԷնՀ (ՏՋ)'!U32/Ջերմարարություն!$D$6)</f>
        <v/>
      </c>
      <c r="V32" s="558" t="str">
        <f>IF('ԷնՀ (ՏՋ)'!V32=0,"",-'ԷնՀ (ՏՋ)'!V32/Ջերմարարություն!$D$6)</f>
        <v/>
      </c>
      <c r="W32" s="558" t="str">
        <f>IF('ԷնՀ (ՏՋ)'!W32=0,"",-'ԷնՀ (ՏՋ)'!W32/Ջերմարարություն!$D$6)</f>
        <v/>
      </c>
      <c r="X32" s="558" t="str">
        <f>IF('ԷնՀ (ՏՋ)'!X32=0,"",-'ԷնՀ (ՏՋ)'!X32/Ջերմարարություն!$D$6)</f>
        <v/>
      </c>
      <c r="Y32" s="558" t="str">
        <f>IF('ԷնՀ (ՏՋ)'!Y32=0,"",-'ԷնՀ (ՏՋ)'!Y32/Ջերմարարություն!$D$6)</f>
        <v/>
      </c>
      <c r="Z32" s="558" t="str">
        <f>IF('ԷնՀ (ՏՋ)'!Z32=0,"",-'ԷնՀ (ՏՋ)'!Z32/Ջերմարարություն!$D$6)</f>
        <v/>
      </c>
      <c r="AA32" s="560" t="str">
        <f>IF('ԷնՀ (ՏՋ)'!AA32=0,"",-'ԷնՀ (ՏՋ)'!AA32/Ջերմարարություն!$D$6)</f>
        <v/>
      </c>
      <c r="AB32" s="561" t="str">
        <f>IF('ԷնՀ (ՏՋ)'!AB32=0,"",-'ԷնՀ (ՏՋ)'!AB32/Ջերմարարություն!$D$6)</f>
        <v/>
      </c>
      <c r="AC32" s="558" t="str">
        <f>IF('ԷնՀ (ՏՋ)'!AC32=0,"",-'ԷնՀ (ՏՋ)'!AC32/Ջերմարարություն!$D$6)</f>
        <v/>
      </c>
      <c r="AD32" s="558" t="str">
        <f>IF('ԷնՀ (ՏՋ)'!AD32=0,"",-'ԷնՀ (ՏՋ)'!AD32/Ջերմարարություն!$D$6)</f>
        <v/>
      </c>
      <c r="AE32" s="558" t="str">
        <f>IF('ԷնՀ (ՏՋ)'!AE32=0,"",-'ԷնՀ (ՏՋ)'!AE32/Ջերմարարություն!$D$6)</f>
        <v/>
      </c>
      <c r="AF32" s="558" t="str">
        <f>IF('ԷնՀ (ՏՋ)'!AF32=0,"",-'ԷնՀ (ՏՋ)'!AF32/Ջերմարարություն!$D$6)</f>
        <v/>
      </c>
      <c r="AG32" s="558" t="str">
        <f>IF('ԷնՀ (ՏՋ)'!AG32=0,"",-'ԷնՀ (ՏՋ)'!AG32/Ջերմարարություն!$D$6)</f>
        <v/>
      </c>
      <c r="AH32" s="558" t="str">
        <f>IF('ԷնՀ (ՏՋ)'!AH32=0,"",-'ԷնՀ (ՏՋ)'!AH32/Ջերմարարություն!$D$6)</f>
        <v/>
      </c>
      <c r="AI32" s="558" t="str">
        <f>IF('ԷնՀ (ՏՋ)'!AI32=0,"",-'ԷնՀ (ՏՋ)'!AI32/Ջերմարարություն!$D$6)</f>
        <v/>
      </c>
      <c r="AJ32" s="558" t="str">
        <f>IF('ԷնՀ (ՏՋ)'!AJ32=0,"",-'ԷնՀ (ՏՋ)'!AJ32/Ջերմարարություն!$D$6)</f>
        <v/>
      </c>
      <c r="AK32" s="559" t="str">
        <f>IF('ԷնՀ (ՏՋ)'!AK32=0,"",-'ԷնՀ (ՏՋ)'!AK32/Ջերմարարություն!$D$6)</f>
        <v/>
      </c>
      <c r="AL32" s="560" t="str">
        <f>IF('ԷնՀ (ՏՋ)'!AL32=0,"",-'ԷնՀ (ՏՋ)'!AL32/Ջերմարարություն!$D$6)</f>
        <v/>
      </c>
      <c r="AM32" s="562">
        <f>IF('ԷնՀ (ՏՋ)'!AM32=0,"",-'ԷնՀ (ՏՋ)'!AM32/Ջերմարարություն!$D$6)</f>
        <v>-8.5984522785898538E-3</v>
      </c>
      <c r="AN32" s="206"/>
    </row>
    <row r="33" spans="1:40" ht="13.5" outlineLevel="1">
      <c r="B33" s="552">
        <v>5.5</v>
      </c>
      <c r="C33" s="582" t="s">
        <v>760</v>
      </c>
      <c r="D33" s="583" t="s">
        <v>761</v>
      </c>
      <c r="E33" s="584" t="s">
        <v>585</v>
      </c>
      <c r="F33" s="556">
        <f>IF('ԷնՀ (ՏՋ)'!F33=0,"",-'ԷնՀ (ՏՋ)'!F33/Ջերմարարություն!$D$6)</f>
        <v>-5.4599271475842013</v>
      </c>
      <c r="G33" s="557" t="str">
        <f>IF('ԷնՀ (ՏՋ)'!G33=0,"",-'ԷնՀ (ՏՋ)'!G33/Ջերմարարություն!$D$6)</f>
        <v/>
      </c>
      <c r="H33" s="558" t="str">
        <f>IF('ԷնՀ (ՏՋ)'!H33=0,"",-'ԷնՀ (ՏՋ)'!H33/Ջերմարարություն!$D$6)</f>
        <v/>
      </c>
      <c r="I33" s="558" t="str">
        <f>IF('ԷնՀ (ՏՋ)'!I33=0,"",-'ԷնՀ (ՏՋ)'!I33/Ջերմարարություն!$D$6)</f>
        <v/>
      </c>
      <c r="J33" s="558" t="str">
        <f>IF('ԷնՀ (ՏՋ)'!J33=0,"",-'ԷնՀ (ՏՋ)'!J33/Ջերմարարություն!$D$6)</f>
        <v/>
      </c>
      <c r="K33" s="558" t="str">
        <f>IF('ԷնՀ (ՏՋ)'!K33=0,"",-'ԷնՀ (ՏՋ)'!K33/Ջերմարարություն!$D$6)</f>
        <v/>
      </c>
      <c r="L33" s="558" t="str">
        <f>IF('ԷնՀ (ՏՋ)'!L33=0,"",-'ԷնՀ (ՏՋ)'!L33/Ջերմարարություն!$D$6)</f>
        <v/>
      </c>
      <c r="M33" s="558" t="str">
        <f>IF('ԷնՀ (ՏՋ)'!M33=0,"",-'ԷնՀ (ՏՋ)'!M33/Ջերմարարություն!$D$6)</f>
        <v/>
      </c>
      <c r="N33" s="559" t="str">
        <f>IF('ԷնՀ (ՏՋ)'!N33=0,"",-'ԷնՀ (ՏՋ)'!N33/Ջերմարարություն!$D$6)</f>
        <v/>
      </c>
      <c r="O33" s="558" t="str">
        <f>IF('ԷնՀ (ՏՋ)'!O33=0,"",-'ԷնՀ (ՏՋ)'!O33/Ջերմարարություն!$D$6)</f>
        <v/>
      </c>
      <c r="P33" s="558" t="str">
        <f>IF('ԷնՀ (ՏՋ)'!P33=0,"",-'ԷնՀ (ՏՋ)'!P33/Ջերմարարություն!$D$6)</f>
        <v/>
      </c>
      <c r="Q33" s="558" t="str">
        <f>IF('ԷնՀ (ՏՋ)'!Q33=0,"",-'ԷնՀ (ՏՋ)'!Q33/Ջերմարարություն!$D$6)</f>
        <v/>
      </c>
      <c r="R33" s="558" t="str">
        <f>IF('ԷնՀ (ՏՋ)'!R33=0,"",-'ԷնՀ (ՏՋ)'!R33/Ջերմարարություն!$D$6)</f>
        <v/>
      </c>
      <c r="S33" s="558" t="str">
        <f>IF('ԷնՀ (ՏՋ)'!S33=0,"",-'ԷնՀ (ՏՋ)'!S33/Ջերմարարություն!$D$6)</f>
        <v/>
      </c>
      <c r="T33" s="558" t="str">
        <f>IF('ԷնՀ (ՏՋ)'!T33=0,"",-'ԷնՀ (ՏՋ)'!T33/Ջերմարարություն!$D$6)</f>
        <v/>
      </c>
      <c r="U33" s="558" t="str">
        <f>IF('ԷնՀ (ՏՋ)'!U33=0,"",-'ԷնՀ (ՏՋ)'!U33/Ջերմարարություն!$D$6)</f>
        <v/>
      </c>
      <c r="V33" s="558" t="str">
        <f>IF('ԷնՀ (ՏՋ)'!V33=0,"",-'ԷնՀ (ՏՋ)'!V33/Ջերմարարություն!$D$6)</f>
        <v/>
      </c>
      <c r="W33" s="558" t="str">
        <f>IF('ԷնՀ (ՏՋ)'!W33=0,"",-'ԷնՀ (ՏՋ)'!W33/Ջերմարարություն!$D$6)</f>
        <v/>
      </c>
      <c r="X33" s="558" t="str">
        <f>IF('ԷնՀ (ՏՋ)'!X33=0,"",-'ԷնՀ (ՏՋ)'!X33/Ջերմարարություն!$D$6)</f>
        <v/>
      </c>
      <c r="Y33" s="558" t="str">
        <f>IF('ԷնՀ (ՏՋ)'!Y33=0,"",-'ԷնՀ (ՏՋ)'!Y33/Ջերմարարություն!$D$6)</f>
        <v/>
      </c>
      <c r="Z33" s="558" t="str">
        <f>IF('ԷնՀ (ՏՋ)'!Z33=0,"",-'ԷնՀ (ՏՋ)'!Z33/Ջերմարարություն!$D$6)</f>
        <v/>
      </c>
      <c r="AA33" s="560">
        <f>IF('ԷնՀ (ՏՋ)'!AA33=0,"",-'ԷնՀ (ՏՋ)'!AA33/Ջերմարարություն!$D$6)</f>
        <v>-5.4599271475842013</v>
      </c>
      <c r="AB33" s="561" t="str">
        <f>IF('ԷնՀ (ՏՋ)'!AB33=0,"",-'ԷնՀ (ՏՋ)'!AB33/Ջերմարարություն!$D$6)</f>
        <v/>
      </c>
      <c r="AC33" s="558" t="str">
        <f>IF('ԷնՀ (ՏՋ)'!AC33=0,"",-'ԷնՀ (ՏՋ)'!AC33/Ջերմարարություն!$D$6)</f>
        <v/>
      </c>
      <c r="AD33" s="558" t="str">
        <f>IF('ԷնՀ (ՏՋ)'!AD33=0,"",-'ԷնՀ (ՏՋ)'!AD33/Ջերմարարություն!$D$6)</f>
        <v/>
      </c>
      <c r="AE33" s="558" t="str">
        <f>IF('ԷնՀ (ՏՋ)'!AE33=0,"",-'ԷնՀ (ՏՋ)'!AE33/Ջերմարարություն!$D$6)</f>
        <v/>
      </c>
      <c r="AF33" s="558" t="str">
        <f>IF('ԷնՀ (ՏՋ)'!AF33=0,"",-'ԷնՀ (ՏՋ)'!AF33/Ջերմարարություն!$D$6)</f>
        <v/>
      </c>
      <c r="AG33" s="558" t="str">
        <f>IF('ԷնՀ (ՏՋ)'!AG33=0,"",-'ԷնՀ (ՏՋ)'!AG33/Ջերմարարություն!$D$6)</f>
        <v/>
      </c>
      <c r="AH33" s="558" t="str">
        <f>IF('ԷնՀ (ՏՋ)'!AH33=0,"",-'ԷնՀ (ՏՋ)'!AH33/Ջերմարարություն!$D$6)</f>
        <v/>
      </c>
      <c r="AI33" s="558" t="str">
        <f>IF('ԷնՀ (ՏՋ)'!AI33=0,"",-'ԷնՀ (ՏՋ)'!AI33/Ջերմարարություն!$D$6)</f>
        <v/>
      </c>
      <c r="AJ33" s="558" t="str">
        <f>IF('ԷնՀ (ՏՋ)'!AJ33=0,"",-'ԷնՀ (ՏՋ)'!AJ33/Ջերմարարություն!$D$6)</f>
        <v/>
      </c>
      <c r="AK33" s="559" t="str">
        <f>IF('ԷնՀ (ՏՋ)'!AK33=0,"",-'ԷնՀ (ՏՋ)'!AK33/Ջերմարարություն!$D$6)</f>
        <v/>
      </c>
      <c r="AL33" s="560" t="str">
        <f>IF('ԷնՀ (ՏՋ)'!AL33=0,"",-'ԷնՀ (ՏՋ)'!AL33/Ջերմարարություն!$D$6)</f>
        <v/>
      </c>
      <c r="AM33" s="562" t="str">
        <f>IF('ԷնՀ (ՏՋ)'!AM33=0,"",-'ԷնՀ (ՏՋ)'!AM33/Ջերմարարություն!$D$6)</f>
        <v/>
      </c>
      <c r="AN33" s="454"/>
    </row>
    <row r="34" spans="1:40" ht="14.25" outlineLevel="1" thickBot="1">
      <c r="B34" s="552">
        <v>5.6</v>
      </c>
      <c r="C34" s="680" t="s">
        <v>515</v>
      </c>
      <c r="D34" s="681" t="s">
        <v>516</v>
      </c>
      <c r="E34" s="584" t="s">
        <v>200</v>
      </c>
      <c r="F34" s="556" t="str">
        <f>IF('ԷնՀ (ՏՋ)'!F34=0,"",-'ԷնՀ (ՏՋ)'!F34/Ջերմարարություն!$D$6)</f>
        <v/>
      </c>
      <c r="G34" s="557" t="str">
        <f>IF('ԷնՀ (ՏՋ)'!G34=0,"",-'ԷնՀ (ՏՋ)'!G34/Ջերմարարություն!$D$6)</f>
        <v/>
      </c>
      <c r="H34" s="558" t="str">
        <f>IF('ԷնՀ (ՏՋ)'!H34=0,"",-'ԷնՀ (ՏՋ)'!H34/Ջերմարարություն!$D$6)</f>
        <v/>
      </c>
      <c r="I34" s="558" t="str">
        <f>IF('ԷնՀ (ՏՋ)'!I34=0,"",-'ԷնՀ (ՏՋ)'!I34/Ջերմարարություն!$D$6)</f>
        <v/>
      </c>
      <c r="J34" s="558" t="str">
        <f>IF('ԷնՀ (ՏՋ)'!J34=0,"",-'ԷնՀ (ՏՋ)'!J34/Ջերմարարություն!$D$6)</f>
        <v/>
      </c>
      <c r="K34" s="558" t="str">
        <f>IF('ԷնՀ (ՏՋ)'!K34=0,"",-'ԷնՀ (ՏՋ)'!K34/Ջերմարարություն!$D$6)</f>
        <v/>
      </c>
      <c r="L34" s="558" t="str">
        <f>IF('ԷնՀ (ՏՋ)'!L34=0,"",-'ԷնՀ (ՏՋ)'!L34/Ջերմարարություն!$D$6)</f>
        <v/>
      </c>
      <c r="M34" s="558" t="str">
        <f>IF('ԷնՀ (ՏՋ)'!M34=0,"",-'ԷնՀ (ՏՋ)'!M34/Ջերմարարություն!$D$6)</f>
        <v/>
      </c>
      <c r="N34" s="559" t="str">
        <f>IF('ԷնՀ (ՏՋ)'!N34=0,"",-'ԷնՀ (ՏՋ)'!N34/Ջերմարարություն!$D$6)</f>
        <v/>
      </c>
      <c r="O34" s="558" t="str">
        <f>IF('ԷնՀ (ՏՋ)'!O34=0,"",-'ԷնՀ (ՏՋ)'!O34/Ջերմարարություն!$D$6)</f>
        <v/>
      </c>
      <c r="P34" s="558" t="str">
        <f>IF('ԷնՀ (ՏՋ)'!P34=0,"",-'ԷնՀ (ՏՋ)'!P34/Ջերմարարություն!$D$6)</f>
        <v/>
      </c>
      <c r="Q34" s="558" t="str">
        <f>IF('ԷնՀ (ՏՋ)'!Q34=0,"",-'ԷնՀ (ՏՋ)'!Q34/Ջերմարարություն!$D$6)</f>
        <v/>
      </c>
      <c r="R34" s="558" t="str">
        <f>IF('ԷնՀ (ՏՋ)'!R34=0,"",-'ԷնՀ (ՏՋ)'!R34/Ջերմարարություն!$D$6)</f>
        <v/>
      </c>
      <c r="S34" s="558" t="str">
        <f>IF('ԷնՀ (ՏՋ)'!S34=0,"",-'ԷնՀ (ՏՋ)'!S34/Ջերմարարություն!$D$6)</f>
        <v/>
      </c>
      <c r="T34" s="558" t="str">
        <f>IF('ԷնՀ (ՏՋ)'!T34=0,"",-'ԷնՀ (ՏՋ)'!T34/Ջերմարարություն!$D$6)</f>
        <v/>
      </c>
      <c r="U34" s="558" t="str">
        <f>IF('ԷնՀ (ՏՋ)'!U34=0,"",-'ԷնՀ (ՏՋ)'!U34/Ջերմարարություն!$D$6)</f>
        <v/>
      </c>
      <c r="V34" s="558" t="str">
        <f>IF('ԷնՀ (ՏՋ)'!V34=0,"",-'ԷնՀ (ՏՋ)'!V34/Ջերմարարություն!$D$6)</f>
        <v/>
      </c>
      <c r="W34" s="558" t="str">
        <f>IF('ԷնՀ (ՏՋ)'!W34=0,"",-'ԷնՀ (ՏՋ)'!W34/Ջերմարարություն!$D$6)</f>
        <v/>
      </c>
      <c r="X34" s="558" t="str">
        <f>IF('ԷնՀ (ՏՋ)'!X34=0,"",-'ԷնՀ (ՏՋ)'!X34/Ջերմարարություն!$D$6)</f>
        <v/>
      </c>
      <c r="Y34" s="558" t="str">
        <f>IF('ԷնՀ (ՏՋ)'!Y34=0,"",-'ԷնՀ (ՏՋ)'!Y34/Ջերմարարություն!$D$6)</f>
        <v/>
      </c>
      <c r="Z34" s="558" t="str">
        <f>IF('ԷնՀ (ՏՋ)'!Z34=0,"",-'ԷնՀ (ՏՋ)'!Z34/Ջերմարարություն!$D$6)</f>
        <v/>
      </c>
      <c r="AA34" s="560" t="str">
        <f>IF('ԷնՀ (ՏՋ)'!AA34=0,"",-'ԷնՀ (ՏՋ)'!AA34/Ջերմարարություն!$D$6)</f>
        <v/>
      </c>
      <c r="AB34" s="561" t="str">
        <f>IF('ԷնՀ (ՏՋ)'!AB34=0,"",-'ԷնՀ (ՏՋ)'!AB34/Ջերմարարություն!$D$6)</f>
        <v/>
      </c>
      <c r="AC34" s="558" t="str">
        <f>IF('ԷնՀ (ՏՋ)'!AC34=0,"",-'ԷնՀ (ՏՋ)'!AC34/Ջերմարարություն!$D$6)</f>
        <v/>
      </c>
      <c r="AD34" s="558" t="str">
        <f>IF('ԷնՀ (ՏՋ)'!AD34=0,"",-'ԷնՀ (ՏՋ)'!AD34/Ջերմարարություն!$D$6)</f>
        <v/>
      </c>
      <c r="AE34" s="558" t="str">
        <f>IF('ԷնՀ (ՏՋ)'!AE34=0,"",-'ԷնՀ (ՏՋ)'!AE34/Ջերմարարություն!$D$6)</f>
        <v/>
      </c>
      <c r="AF34" s="558" t="str">
        <f>IF('ԷնՀ (ՏՋ)'!AF34=0,"",-'ԷնՀ (ՏՋ)'!AF34/Ջերմարարություն!$D$6)</f>
        <v/>
      </c>
      <c r="AG34" s="558" t="str">
        <f>IF('ԷնՀ (ՏՋ)'!AG34=0,"",-'ԷնՀ (ՏՋ)'!AG34/Ջերմարարություն!$D$6)</f>
        <v/>
      </c>
      <c r="AH34" s="558" t="str">
        <f>IF('ԷնՀ (ՏՋ)'!AH34=0,"",-'ԷնՀ (ՏՋ)'!AH34/Ջերմարարություն!$D$6)</f>
        <v/>
      </c>
      <c r="AI34" s="558" t="str">
        <f>IF('ԷնՀ (ՏՋ)'!AI34=0,"",-'ԷնՀ (ՏՋ)'!AI34/Ջերմարարություն!$D$6)</f>
        <v/>
      </c>
      <c r="AJ34" s="558" t="str">
        <f>IF('ԷնՀ (ՏՋ)'!AJ34=0,"",-'ԷնՀ (ՏՋ)'!AJ34/Ջերմարարություն!$D$6)</f>
        <v/>
      </c>
      <c r="AK34" s="559" t="str">
        <f>IF('ԷնՀ (ՏՋ)'!AK34=0,"",-'ԷնՀ (ՏՋ)'!AK34/Ջերմարարություն!$D$6)</f>
        <v/>
      </c>
      <c r="AL34" s="560" t="str">
        <f>IF('ԷնՀ (ՏՋ)'!AL34=0,"",-'ԷնՀ (ՏՋ)'!AL34/Ջերմարարություն!$D$6)</f>
        <v/>
      </c>
      <c r="AM34" s="562" t="str">
        <f>IF('ԷնՀ (ՏՋ)'!AM34=0,"",-'ԷնՀ (ՏՋ)'!AM34/Ջերմարարություն!$D$6)</f>
        <v/>
      </c>
      <c r="AN34" s="206"/>
    </row>
    <row r="35" spans="1:40" ht="21.75" customHeight="1" thickBot="1">
      <c r="B35" s="578">
        <v>6</v>
      </c>
      <c r="C35" s="677" t="s">
        <v>517</v>
      </c>
      <c r="D35" s="678" t="s">
        <v>518</v>
      </c>
      <c r="E35" s="581" t="s">
        <v>37</v>
      </c>
      <c r="F35" s="602">
        <f>IF('ԷնՀ (ՏՋ)'!F35=0,"",-'ԷնՀ (ՏՋ)'!F35/Ջերմարարություն!$D$6)</f>
        <v>-179.75367943007544</v>
      </c>
      <c r="G35" s="603" t="str">
        <f>IF('ԷնՀ (ՏՋ)'!G35=0,"",-'ԷնՀ (ՏՋ)'!G35/Ջերմարարություն!$D$6)</f>
        <v/>
      </c>
      <c r="H35" s="604" t="str">
        <f>IF('ԷնՀ (ՏՋ)'!H35=0,"",-'ԷնՀ (ՏՋ)'!H35/Ջերմարարություն!$D$6)</f>
        <v/>
      </c>
      <c r="I35" s="604" t="str">
        <f>IF('ԷնՀ (ՏՋ)'!I35=0,"",-'ԷնՀ (ՏՋ)'!I35/Ջերմարարություն!$D$6)</f>
        <v/>
      </c>
      <c r="J35" s="604" t="str">
        <f>IF('ԷնՀ (ՏՋ)'!J35=0,"",-'ԷնՀ (ՏՋ)'!J35/Ջերմարարություն!$D$6)</f>
        <v/>
      </c>
      <c r="K35" s="604" t="str">
        <f>IF('ԷնՀ (ՏՋ)'!K35=0,"",-'ԷնՀ (ՏՋ)'!K35/Ջերմարարություն!$D$6)</f>
        <v/>
      </c>
      <c r="L35" s="604" t="str">
        <f>IF('ԷնՀ (ՏՋ)'!L35=0,"",-'ԷնՀ (ՏՋ)'!L35/Ջերմարարություն!$D$6)</f>
        <v/>
      </c>
      <c r="M35" s="604" t="str">
        <f>IF('ԷնՀ (ՏՋ)'!M35=0,"",-'ԷնՀ (ՏՋ)'!M35/Ջերմարարություն!$D$6)</f>
        <v/>
      </c>
      <c r="N35" s="604" t="str">
        <f>IF('ԷնՀ (ՏՋ)'!N35=0,"",-'ԷնՀ (ՏՋ)'!N35/Ջերմարարություն!$D$6)</f>
        <v/>
      </c>
      <c r="O35" s="604" t="str">
        <f>IF('ԷնՀ (ՏՋ)'!O35=0,"",-'ԷնՀ (ՏՋ)'!O35/Ջերմարարություն!$D$6)</f>
        <v/>
      </c>
      <c r="P35" s="604" t="str">
        <f>IF('ԷնՀ (ՏՋ)'!P35=0,"",-'ԷնՀ (ՏՋ)'!P35/Ջերմարարություն!$D$6)</f>
        <v/>
      </c>
      <c r="Q35" s="604" t="str">
        <f>IF('ԷնՀ (ՏՋ)'!Q35=0,"",-'ԷնՀ (ՏՋ)'!Q35/Ջերմարարություն!$D$6)</f>
        <v/>
      </c>
      <c r="R35" s="604" t="str">
        <f>IF('ԷնՀ (ՏՋ)'!R35=0,"",-'ԷնՀ (ՏՋ)'!R35/Ջերմարարություն!$D$6)</f>
        <v/>
      </c>
      <c r="S35" s="604" t="str">
        <f>IF('ԷնՀ (ՏՋ)'!S35=0,"",-'ԷնՀ (ՏՋ)'!S35/Ջերմարարություն!$D$6)</f>
        <v/>
      </c>
      <c r="T35" s="604" t="str">
        <f>IF('ԷնՀ (ՏՋ)'!T35=0,"",-'ԷնՀ (ՏՋ)'!T35/Ջերմարարություն!$D$6)</f>
        <v/>
      </c>
      <c r="U35" s="604" t="str">
        <f>IF('ԷնՀ (ՏՋ)'!U35=0,"",-'ԷնՀ (ՏՋ)'!U35/Ջերմարարություն!$D$6)</f>
        <v/>
      </c>
      <c r="V35" s="604" t="str">
        <f>IF('ԷնՀ (ՏՋ)'!V35=0,"",-'ԷնՀ (ՏՋ)'!V35/Ջերմարարություն!$D$6)</f>
        <v/>
      </c>
      <c r="W35" s="604" t="str">
        <f>IF('ԷնՀ (ՏՋ)'!W35=0,"",-'ԷնՀ (ՏՋ)'!W35/Ջերմարարություն!$D$6)</f>
        <v/>
      </c>
      <c r="X35" s="604" t="str">
        <f>IF('ԷնՀ (ՏՋ)'!X35=0,"",-'ԷնՀ (ՏՋ)'!X35/Ջերմարարություն!$D$6)</f>
        <v/>
      </c>
      <c r="Y35" s="604" t="str">
        <f>IF('ԷնՀ (ՏՋ)'!Y35=0,"",-'ԷնՀ (ՏՋ)'!Y35/Ջերմարարություն!$D$6)</f>
        <v/>
      </c>
      <c r="Z35" s="604" t="str">
        <f>IF('ԷնՀ (ՏՋ)'!Z35=0,"",-'ԷնՀ (ՏՋ)'!Z35/Ջերմարարություն!$D$6)</f>
        <v/>
      </c>
      <c r="AA35" s="604">
        <f>IF('ԷնՀ (ՏՋ)'!AA35=0,"",-'ԷնՀ (ՏՋ)'!AA35/Ջերմարարություն!$D$6)</f>
        <v>-118.54660003769941</v>
      </c>
      <c r="AB35" s="604" t="str">
        <f>IF('ԷնՀ (ՏՋ)'!AB35=0,"",-'ԷնՀ (ՏՋ)'!AB35/Ջերմարարություն!$D$6)</f>
        <v/>
      </c>
      <c r="AC35" s="604" t="str">
        <f>IF('ԷնՀ (ՏՋ)'!AC35=0,"",-'ԷնՀ (ՏՋ)'!AC35/Ջերմարարություն!$D$6)</f>
        <v/>
      </c>
      <c r="AD35" s="604" t="str">
        <f>IF('ԷնՀ (ՏՋ)'!AD35=0,"",-'ԷնՀ (ՏՋ)'!AD35/Ջերմարարություն!$D$6)</f>
        <v/>
      </c>
      <c r="AE35" s="604" t="str">
        <f>IF('ԷնՀ (ՏՋ)'!AE35=0,"",-'ԷնՀ (ՏՋ)'!AE35/Ջերմարարություն!$D$6)</f>
        <v/>
      </c>
      <c r="AF35" s="604" t="str">
        <f>IF('ԷնՀ (ՏՋ)'!AF35=0,"",-'ԷնՀ (ՏՋ)'!AF35/Ջերմարարություն!$D$6)</f>
        <v/>
      </c>
      <c r="AG35" s="604" t="str">
        <f>IF('ԷնՀ (ՏՋ)'!AG35=0,"",-'ԷնՀ (ՏՋ)'!AG35/Ջերմարարություն!$D$6)</f>
        <v/>
      </c>
      <c r="AH35" s="604" t="str">
        <f>IF('ԷնՀ (ՏՋ)'!AH35=0,"",-'ԷնՀ (ՏՋ)'!AH35/Ջերմարարություն!$D$6)</f>
        <v/>
      </c>
      <c r="AI35" s="604" t="str">
        <f>IF('ԷնՀ (ՏՋ)'!AI35=0,"",-'ԷնՀ (ՏՋ)'!AI35/Ջերմարարություն!$D$6)</f>
        <v/>
      </c>
      <c r="AJ35" s="604" t="str">
        <f>IF('ԷնՀ (ՏՋ)'!AJ35=0,"",-'ԷնՀ (ՏՋ)'!AJ35/Ջերմարարություն!$D$6)</f>
        <v/>
      </c>
      <c r="AK35" s="604" t="str">
        <f>IF('ԷնՀ (ՏՋ)'!AK35=0,"",-'ԷնՀ (ՏՋ)'!AK35/Ջերմարարություն!$D$6)</f>
        <v/>
      </c>
      <c r="AL35" s="604">
        <f>IF('ԷնՀ (ՏՋ)'!AL35=0,"",-'ԷնՀ (ՏՋ)'!AL35/Ջերմարարություն!$D$6)</f>
        <v>-0.50157638291774143</v>
      </c>
      <c r="AM35" s="606">
        <f>IF('ԷնՀ (ՏՋ)'!AM35=0,"",-'ԷնՀ (ՏՋ)'!AM35/Ջերմարարություն!$D$6)</f>
        <v>-60.70550300945829</v>
      </c>
      <c r="AN35" s="206"/>
    </row>
    <row r="36" spans="1:40" ht="26.25" thickBot="1">
      <c r="B36" s="574">
        <v>7</v>
      </c>
      <c r="C36" s="674" t="s">
        <v>519</v>
      </c>
      <c r="D36" s="675" t="s">
        <v>520</v>
      </c>
      <c r="E36" s="577" t="s">
        <v>38</v>
      </c>
      <c r="F36" s="609">
        <f>IF('ԷնՀ (ՏՋ)'!F36=0,"",'ԷնՀ (ՏՋ)'!F36/Ջերմարարություն!$D$6)</f>
        <v>2118.6644390604761</v>
      </c>
      <c r="G36" s="610">
        <f>IF('ԷնՀ (ՏՋ)'!G36=0,"",'ԷնՀ (ՏՋ)'!G36/Ջերմարարություն!$D$6)</f>
        <v>1.2749162606286422</v>
      </c>
      <c r="H36" s="611">
        <f>IF('ԷնՀ (ՏՋ)'!H36=0,"",'ԷնՀ (ՏՋ)'!H36/Ջերմարարություն!$D$6)</f>
        <v>1.1177987962166808E-2</v>
      </c>
      <c r="I36" s="611">
        <f>IF('ԷնՀ (ՏՋ)'!I36=0,"",'ԷնՀ (ՏՋ)'!I36/Ջերմարարություն!$D$6)</f>
        <v>0.67522929206076232</v>
      </c>
      <c r="J36" s="611">
        <f>IF('ԷնՀ (ՏՋ)'!J36=0,"",'ԷնՀ (ՏՋ)'!J36/Ջերմարարություն!$D$6)</f>
        <v>0.56533748925193461</v>
      </c>
      <c r="K36" s="611">
        <f>IF('ԷնՀ (ՏՋ)'!K36=0,"",'ԷնՀ (ՏՋ)'!K36/Ջերմարարություն!$D$6)</f>
        <v>2.3171491353778571E-2</v>
      </c>
      <c r="L36" s="611" t="str">
        <f>IF('ԷնՀ (ՏՋ)'!L36=0,"",'ԷնՀ (ՏՋ)'!L36/Ջերմարարություն!$D$6)</f>
        <v/>
      </c>
      <c r="M36" s="611" t="str">
        <f>IF('ԷնՀ (ՏՋ)'!M36=0,"",'ԷնՀ (ՏՋ)'!M36/Ջերմարարություն!$D$6)</f>
        <v/>
      </c>
      <c r="N36" s="611">
        <f>IF('ԷնՀ (ՏՋ)'!N36=0,"",'ԷնՀ (ՏՋ)'!N36/Ջերմարարություն!$D$6)</f>
        <v>301.17323407853252</v>
      </c>
      <c r="O36" s="611">
        <f>IF('ԷնՀ (ՏՋ)'!O36=0,"",'ԷնՀ (ՏՋ)'!O36/Ջերմարարություն!$D$6)</f>
        <v>1.1317617273335241</v>
      </c>
      <c r="P36" s="611">
        <f>IF('ԷնՀ (ՏՋ)'!P36=0,"",'ԷնՀ (ՏՋ)'!P36/Ջերմարարություն!$D$6)</f>
        <v>146.70593508168531</v>
      </c>
      <c r="Q36" s="611" t="str">
        <f>IF('ԷնՀ (ՏՋ)'!Q36=0,"",'ԷնՀ (ՏՋ)'!Q36/Ջերմարարություն!$D$6)</f>
        <v/>
      </c>
      <c r="R36" s="611">
        <f>IF('ԷնՀ (ՏՋ)'!R36=0,"",'ԷնՀ (ՏՋ)'!R36/Ջերմարարություն!$D$6)</f>
        <v>8.7675551734021209E-2</v>
      </c>
      <c r="S36" s="611" t="str">
        <f>IF('ԷնՀ (ՏՋ)'!S36=0,"",'ԷնՀ (ՏՋ)'!S36/Ջերմարարություն!$D$6)</f>
        <v/>
      </c>
      <c r="T36" s="611">
        <f>IF('ԷնՀ (ՏՋ)'!T36=0,"",'ԷնՀ (ՏՋ)'!T36/Ջերմարարություն!$D$6)</f>
        <v>7.576589280596159</v>
      </c>
      <c r="U36" s="611">
        <f>IF('ԷնՀ (ՏՋ)'!U36=0,"",'ԷնՀ (ՏՋ)'!U36/Ջերմարարություն!$D$6)</f>
        <v>121.29726282602464</v>
      </c>
      <c r="V36" s="611">
        <f>IF('ԷնՀ (ՏՋ)'!V36=0,"",'ԷնՀ (ՏՋ)'!V36/Ջերմարարություն!$D$6)</f>
        <v>0.28876182287188307</v>
      </c>
      <c r="W36" s="611">
        <f>IF('ԷնՀ (ՏՋ)'!W36=0,"",'ԷնՀ (ՏՋ)'!W36/Ջերմարարություն!$D$6)</f>
        <v>6.217439476449794</v>
      </c>
      <c r="X36" s="611">
        <f>IF('ԷնՀ (ՏՋ)'!X36=0,"",'ԷնՀ (ՏՋ)'!X36/Ջերմարարություն!$D$6)</f>
        <v>1.1192318715964461E-3</v>
      </c>
      <c r="Y36" s="611">
        <f>IF('ԷնՀ (ՏՋ)'!Y36=0,"",'ԷնՀ (ՏՋ)'!Y36/Ջերմարարություն!$D$6)</f>
        <v>14.938066265405556</v>
      </c>
      <c r="Z36" s="611">
        <f>IF('ԷնՀ (ՏՋ)'!Z36=0,"",'ԷնՀ (ՏՋ)'!Z36/Ջերմարարություն!$D$6)</f>
        <v>2.9286228145600459</v>
      </c>
      <c r="AA36" s="611">
        <f>IF('ԷնՀ (ՏՋ)'!AA36=0,"",'ԷնՀ (ՏՋ)'!AA36/Ջերմարարություն!$D$6)</f>
        <v>1209.6187326498527</v>
      </c>
      <c r="AB36" s="611">
        <f>IF('ԷնՀ (ՏՋ)'!AB36=0,"",'ԷնՀ (ՏՋ)'!AB36/Ջերմարարություն!$D$6)</f>
        <v>148.11866049488867</v>
      </c>
      <c r="AC36" s="611" t="str">
        <f>IF('ԷնՀ (ՏՋ)'!AC36=0,"",'ԷնՀ (ՏՋ)'!AC36/Ջերմարարություն!$D$6)</f>
        <v/>
      </c>
      <c r="AD36" s="611" t="str">
        <f>IF('ԷնՀ (ՏՋ)'!AD36=0,"",'ԷնՀ (ՏՋ)'!AD36/Ջերմարարություն!$D$6)</f>
        <v/>
      </c>
      <c r="AE36" s="611" t="str">
        <f>IF('ԷնՀ (ՏՋ)'!AE36=0,"",'ԷնՀ (ՏՋ)'!AE36/Ջերմարարություն!$D$6)</f>
        <v/>
      </c>
      <c r="AF36" s="611">
        <f>IF('ԷնՀ (ՏՋ)'!AF36=0,"",'ԷնՀ (ՏՋ)'!AF36/Ջերմարարություն!$D$6)</f>
        <v>2.2184006878761826</v>
      </c>
      <c r="AG36" s="611">
        <f>IF('ԷնՀ (ՏՋ)'!AG36=0,"",'ԷնՀ (ՏՋ)'!AG36/Ջերմարարություն!$D$6)</f>
        <v>84.450600697430005</v>
      </c>
      <c r="AH36" s="611">
        <f>IF('ԷնՀ (ՏՋ)'!AH36=0,"",'ԷնՀ (ՏՋ)'!AH36/Ջերմարարություն!$D$6)</f>
        <v>6.0380906659023603</v>
      </c>
      <c r="AI36" s="611">
        <f>IF('ԷնՀ (ՏՋ)'!AI36=0,"",'ԷնՀ (ՏՋ)'!AI36/Ջերմարարություն!$D$6)</f>
        <v>55.411568443680125</v>
      </c>
      <c r="AJ36" s="611" t="str">
        <f>IF('ԷնՀ (ՏՋ)'!AJ36=0,"",'ԷնՀ (ՏՋ)'!AJ36/Ջերմարարություն!$D$6)</f>
        <v/>
      </c>
      <c r="AK36" s="611" t="str">
        <f>IF('ԷնՀ (ՏՋ)'!AK36=0,"",'ԷնՀ (ՏՋ)'!AK36/Ջերմարարություն!$D$6)</f>
        <v/>
      </c>
      <c r="AL36" s="611">
        <f>IF('ԷնՀ (ՏՋ)'!AL36=0,"",'ԷնՀ (ՏՋ)'!AL36/Ջերմարարություն!$D$6)</f>
        <v>0.26273048629024554</v>
      </c>
      <c r="AM36" s="612">
        <f>IF('ԷնՀ (ՏՋ)'!AM36=0,"",'ԷնՀ (ՏՋ)'!AM36/Ջերմարարություն!$D$6)</f>
        <v>458.21616509028388</v>
      </c>
      <c r="AN36" s="206"/>
    </row>
    <row r="37" spans="1:40" ht="26.25" thickBot="1">
      <c r="A37" s="108"/>
      <c r="B37" s="613">
        <v>7.1</v>
      </c>
      <c r="C37" s="684" t="s">
        <v>521</v>
      </c>
      <c r="D37" s="685" t="s">
        <v>522</v>
      </c>
      <c r="E37" s="581" t="s">
        <v>140</v>
      </c>
      <c r="F37" s="602">
        <f>IF('ԷնՀ (ՏՋ)'!F37=0,"",'ԷնՀ (ՏՋ)'!F37/Ջերմարարություն!$D$6)</f>
        <v>27.381646746918882</v>
      </c>
      <c r="G37" s="603">
        <f>IF('ԷնՀ (ՏՋ)'!G37=0,"",'ԷնՀ (ՏՋ)'!G37/Ջերմարարություն!$D$6)</f>
        <v>2.3171491353778561E-2</v>
      </c>
      <c r="H37" s="604" t="str">
        <f>IF('ԷնՀ (ՏՋ)'!H37=0,"",'ԷնՀ (ՏՋ)'!H37/Ջերմարարություն!$D$6)</f>
        <v/>
      </c>
      <c r="I37" s="604" t="str">
        <f>IF('ԷնՀ (ՏՋ)'!I37=0,"",'ԷնՀ (ՏՋ)'!I37/Ջերմարարություն!$D$6)</f>
        <v/>
      </c>
      <c r="J37" s="604" t="str">
        <f>IF('ԷնՀ (ՏՋ)'!J37=0,"",'ԷնՀ (ՏՋ)'!J37/Ջերմարարություն!$D$6)</f>
        <v/>
      </c>
      <c r="K37" s="604">
        <f>IF('ԷնՀ (ՏՋ)'!K37=0,"",'ԷնՀ (ՏՋ)'!K37/Ջերմարարություն!$D$6)</f>
        <v>2.3171491353778561E-2</v>
      </c>
      <c r="L37" s="604" t="str">
        <f>IF('ԷնՀ (ՏՋ)'!L37=0,"",'ԷնՀ (ՏՋ)'!L37/Ջերմարարություն!$D$6)</f>
        <v/>
      </c>
      <c r="M37" s="604" t="str">
        <f>IF('ԷնՀ (ՏՋ)'!M37=0,"",'ԷնՀ (ՏՋ)'!M37/Ջերմարարություն!$D$6)</f>
        <v/>
      </c>
      <c r="N37" s="604">
        <f>IF('ԷնՀ (ՏՋ)'!N37=0,"",'ԷնՀ (ՏՋ)'!N37/Ջերմարարություն!$D$6)</f>
        <v>24.377975886118271</v>
      </c>
      <c r="O37" s="604" t="str">
        <f>IF('ԷնՀ (ՏՋ)'!O37=0,"",'ԷնՀ (ՏՋ)'!O37/Ջերմարարություն!$D$6)</f>
        <v/>
      </c>
      <c r="P37" s="604" t="str">
        <f>IF('ԷնՀ (ՏՋ)'!P37=0,"",'ԷնՀ (ՏՋ)'!P37/Ջերմարարություն!$D$6)</f>
        <v/>
      </c>
      <c r="Q37" s="604" t="str">
        <f>IF('ԷնՀ (ՏՋ)'!Q37=0,"",'ԷնՀ (ՏՋ)'!Q37/Ջերմարարություն!$D$6)</f>
        <v/>
      </c>
      <c r="R37" s="604">
        <f>IF('ԷնՀ (ՏՋ)'!R37=0,"",'ԷնՀ (ՏՋ)'!R37/Ջերմարարություն!$D$6)</f>
        <v>3.9662749593961976E-3</v>
      </c>
      <c r="S37" s="604" t="str">
        <f>IF('ԷնՀ (ՏՋ)'!S37=0,"",'ԷնՀ (ՏՋ)'!S37/Ջերմարարություն!$D$6)</f>
        <v/>
      </c>
      <c r="T37" s="604" t="str">
        <f>IF('ԷնՀ (ՏՋ)'!T37=0,"",'ԷնՀ (ՏՋ)'!T37/Ջերմարարություն!$D$6)</f>
        <v/>
      </c>
      <c r="U37" s="604" t="str">
        <f>IF('ԷնՀ (ՏՋ)'!U37=0,"",'ԷնՀ (ՏՋ)'!U37/Ջերմարարություն!$D$6)</f>
        <v/>
      </c>
      <c r="V37" s="604">
        <f>IF('ԷնՀ (ՏՋ)'!V37=0,"",'ԷնՀ (ՏՋ)'!V37/Ջերմարարություն!$D$6)</f>
        <v>0.28876182287188307</v>
      </c>
      <c r="W37" s="604">
        <f>IF('ԷնՀ (ՏՋ)'!W37=0,"",'ԷնՀ (ՏՋ)'!W37/Ջերմարարություն!$D$6)</f>
        <v>6.217439476449794</v>
      </c>
      <c r="X37" s="604">
        <f>IF('ԷնՀ (ՏՋ)'!X37=0,"",'ԷնՀ (ՏՋ)'!X37/Ջերմարարություն!$D$6)</f>
        <v>1.1192318715964461E-3</v>
      </c>
      <c r="Y37" s="604">
        <f>IF('ԷնՀ (ՏՋ)'!Y37=0,"",'ԷնՀ (ՏՋ)'!Y37/Ջերմարարություն!$D$6)</f>
        <v>14.938066265405556</v>
      </c>
      <c r="Z37" s="604">
        <f>IF('ԷնՀ (ՏՋ)'!Z37=0,"",'ԷնՀ (ՏՋ)'!Z37/Ջերմարարություն!$D$6)</f>
        <v>2.9286228145600459</v>
      </c>
      <c r="AA37" s="604" t="str">
        <f>IF('ԷնՀ (ՏՋ)'!AA37=0,"",'ԷնՀ (ՏՋ)'!AA37/Ջերմարարություն!$D$6)</f>
        <v/>
      </c>
      <c r="AB37" s="604">
        <f>IF('ԷնՀ (ՏՋ)'!AB37=0,"",'ԷնՀ (ՏՋ)'!AB37/Ջերմարարություն!$D$6)</f>
        <v>2.9804993694468322</v>
      </c>
      <c r="AC37" s="604" t="str">
        <f>IF('ԷնՀ (ՏՋ)'!AC37=0,"",'ԷնՀ (ՏՋ)'!AC37/Ջերմարարություն!$D$6)</f>
        <v/>
      </c>
      <c r="AD37" s="604" t="str">
        <f>IF('ԷնՀ (ՏՋ)'!AD37=0,"",'ԷնՀ (ՏՋ)'!AD37/Ջերմարարություն!$D$6)</f>
        <v/>
      </c>
      <c r="AE37" s="604" t="str">
        <f>IF('ԷնՀ (ՏՋ)'!AE37=0,"",'ԷնՀ (ՏՋ)'!AE37/Ջերմարարություն!$D$6)</f>
        <v/>
      </c>
      <c r="AF37" s="604" t="str">
        <f>IF('ԷնՀ (ՏՋ)'!AF37=0,"",'ԷնՀ (ՏՋ)'!AF37/Ջերմարարություն!$D$6)</f>
        <v/>
      </c>
      <c r="AG37" s="604" t="str">
        <f>IF('ԷնՀ (ՏՋ)'!AG37=0,"",'ԷնՀ (ՏՋ)'!AG37/Ջերմարարություն!$D$6)</f>
        <v/>
      </c>
      <c r="AH37" s="604" t="str">
        <f>IF('ԷնՀ (ՏՋ)'!AH37=0,"",'ԷնՀ (ՏՋ)'!AH37/Ջերմարարություն!$D$6)</f>
        <v/>
      </c>
      <c r="AI37" s="604">
        <f>IF('ԷնՀ (ՏՋ)'!AI37=0,"",'ԷնՀ (ՏՋ)'!AI37/Ջերմարարություն!$D$6)</f>
        <v>2.9804993694468322</v>
      </c>
      <c r="AJ37" s="604" t="str">
        <f>IF('ԷնՀ (ՏՋ)'!AJ37=0,"",'ԷնՀ (ՏՋ)'!AJ37/Ջերմարարություն!$D$6)</f>
        <v/>
      </c>
      <c r="AK37" s="604" t="str">
        <f>IF('ԷնՀ (ՏՋ)'!AK37=0,"",'ԷնՀ (ՏՋ)'!AK37/Ջերմարարություն!$D$6)</f>
        <v/>
      </c>
      <c r="AL37" s="604" t="str">
        <f>IF('ԷնՀ (ՏՋ)'!AL37=0,"",'ԷնՀ (ՏՋ)'!AL37/Ջերմարարություն!$D$6)</f>
        <v/>
      </c>
      <c r="AM37" s="606" t="str">
        <f>IF('ԷնՀ (ՏՋ)'!AM37=0,"",'ԷնՀ (ՏՋ)'!AM37/Ջերմարարություն!$D$6)</f>
        <v/>
      </c>
    </row>
    <row r="38" spans="1:40" ht="21" customHeight="1" outlineLevel="1">
      <c r="A38" s="105"/>
      <c r="B38" s="552" t="s">
        <v>168</v>
      </c>
      <c r="C38" s="680" t="s">
        <v>523</v>
      </c>
      <c r="D38" s="681" t="s">
        <v>524</v>
      </c>
      <c r="E38" s="584" t="s">
        <v>43</v>
      </c>
      <c r="F38" s="556">
        <f>IF('ԷնՀ (ՏՋ)'!F38=0,"",'ԷնՀ (ՏՋ)'!F38/Ջերմարարություն!$D$6)</f>
        <v>3.9662749593961976E-3</v>
      </c>
      <c r="G38" s="557" t="str">
        <f>IF('ԷնՀ (ՏՋ)'!G38=0,"",'ԷնՀ (ՏՋ)'!G38/Ջերմարարություն!$D$6)</f>
        <v/>
      </c>
      <c r="H38" s="558" t="str">
        <f>IF('ԷնՀ (ՏՋ)'!H38=0,"",'ԷնՀ (ՏՋ)'!H38/Ջերմարարություն!$D$6)</f>
        <v/>
      </c>
      <c r="I38" s="558" t="str">
        <f>IF('ԷնՀ (ՏՋ)'!I38=0,"",'ԷնՀ (ՏՋ)'!I38/Ջերմարարություն!$D$6)</f>
        <v/>
      </c>
      <c r="J38" s="558" t="str">
        <f>IF('ԷնՀ (ՏՋ)'!J38=0,"",'ԷնՀ (ՏՋ)'!J38/Ջերմարարություն!$D$6)</f>
        <v/>
      </c>
      <c r="K38" s="558" t="str">
        <f>IF('ԷնՀ (ՏՋ)'!K38=0,"",'ԷնՀ (ՏՋ)'!K38/Ջերմարարություն!$D$6)</f>
        <v/>
      </c>
      <c r="L38" s="558" t="str">
        <f>IF('ԷնՀ (ՏՋ)'!L38=0,"",'ԷնՀ (ՏՋ)'!L38/Ջերմարարություն!$D$6)</f>
        <v/>
      </c>
      <c r="M38" s="558" t="str">
        <f>IF('ԷնՀ (ՏՋ)'!M38=0,"",'ԷնՀ (ՏՋ)'!M38/Ջերմարարություն!$D$6)</f>
        <v/>
      </c>
      <c r="N38" s="559">
        <f>IF('ԷնՀ (ՏՋ)'!N38=0,"",'ԷնՀ (ՏՋ)'!N38/Ջերմարարություն!$D$6)</f>
        <v>3.9662749593961976E-3</v>
      </c>
      <c r="O38" s="558" t="str">
        <f>IF('ԷնՀ (ՏՋ)'!O38=0,"",'ԷնՀ (ՏՋ)'!O38/Ջերմարարություն!$D$6)</f>
        <v/>
      </c>
      <c r="P38" s="558" t="str">
        <f>IF('ԷնՀ (ՏՋ)'!P38=0,"",'ԷնՀ (ՏՋ)'!P38/Ջերմարարություն!$D$6)</f>
        <v/>
      </c>
      <c r="Q38" s="558" t="str">
        <f>IF('ԷնՀ (ՏՋ)'!Q38=0,"",'ԷնՀ (ՏՋ)'!Q38/Ջերմարարություն!$D$6)</f>
        <v/>
      </c>
      <c r="R38" s="558">
        <f>IF('ԷնՀ (ՏՋ)'!R38=0,"",'ԷնՀ (ՏՋ)'!R38/Ջերմարարություն!$D$6)</f>
        <v>3.9662749593961976E-3</v>
      </c>
      <c r="S38" s="558" t="str">
        <f>IF('ԷնՀ (ՏՋ)'!S38=0,"",'ԷնՀ (ՏՋ)'!S38/Ջերմարարություն!$D$6)</f>
        <v/>
      </c>
      <c r="T38" s="558" t="str">
        <f>IF('ԷնՀ (ՏՋ)'!T38=0,"",'ԷնՀ (ՏՋ)'!T38/Ջերմարարություն!$D$6)</f>
        <v/>
      </c>
      <c r="U38" s="558" t="str">
        <f>IF('ԷնՀ (ՏՋ)'!U38=0,"",'ԷնՀ (ՏՋ)'!U38/Ջերմարարություն!$D$6)</f>
        <v/>
      </c>
      <c r="V38" s="558" t="str">
        <f>IF('ԷնՀ (ՏՋ)'!V38=0,"",'ԷնՀ (ՏՋ)'!V38/Ջերմարարություն!$D$6)</f>
        <v/>
      </c>
      <c r="W38" s="558" t="str">
        <f>IF('ԷնՀ (ՏՋ)'!W38=0,"",'ԷնՀ (ՏՋ)'!W38/Ջերմարարություն!$D$6)</f>
        <v/>
      </c>
      <c r="X38" s="558" t="str">
        <f>IF('ԷնՀ (ՏՋ)'!X38=0,"",'ԷնՀ (ՏՋ)'!X38/Ջերմարարություն!$D$6)</f>
        <v/>
      </c>
      <c r="Y38" s="558" t="str">
        <f>IF('ԷնՀ (ՏՋ)'!Y38=0,"",'ԷնՀ (ՏՋ)'!Y38/Ջերմարարություն!$D$6)</f>
        <v/>
      </c>
      <c r="Z38" s="558" t="str">
        <f>IF('ԷնՀ (ՏՋ)'!Z38=0,"",'ԷնՀ (ՏՋ)'!Z38/Ջերմարարություն!$D$6)</f>
        <v/>
      </c>
      <c r="AA38" s="560" t="str">
        <f>IF('ԷնՀ (ՏՋ)'!AA38=0,"",'ԷնՀ (ՏՋ)'!AA38/Ջերմարարություն!$D$6)</f>
        <v/>
      </c>
      <c r="AB38" s="561" t="str">
        <f>IF('ԷնՀ (ՏՋ)'!AB38=0,"",'ԷնՀ (ՏՋ)'!AB38/Ջերմարարություն!$D$6)</f>
        <v/>
      </c>
      <c r="AC38" s="558" t="str">
        <f>IF('ԷնՀ (ՏՋ)'!AC38=0,"",'ԷնՀ (ՏՋ)'!AC38/Ջերմարարություն!$D$6)</f>
        <v/>
      </c>
      <c r="AD38" s="558" t="str">
        <f>IF('ԷնՀ (ՏՋ)'!AD38=0,"",'ԷնՀ (ՏՋ)'!AD38/Ջերմարարություն!$D$6)</f>
        <v/>
      </c>
      <c r="AE38" s="558" t="str">
        <f>IF('ԷնՀ (ՏՋ)'!AE38=0,"",'ԷնՀ (ՏՋ)'!AE38/Ջերմարարություն!$D$6)</f>
        <v/>
      </c>
      <c r="AF38" s="558" t="str">
        <f>IF('ԷնՀ (ՏՋ)'!AF38=0,"",'ԷնՀ (ՏՋ)'!AF38/Ջերմարարություն!$D$6)</f>
        <v/>
      </c>
      <c r="AG38" s="558" t="str">
        <f>IF('ԷնՀ (ՏՋ)'!AG38=0,"",'ԷնՀ (ՏՋ)'!AG38/Ջերմարարություն!$D$6)</f>
        <v/>
      </c>
      <c r="AH38" s="558" t="str">
        <f>IF('ԷնՀ (ՏՋ)'!AH38=0,"",'ԷնՀ (ՏՋ)'!AH38/Ջերմարարություն!$D$6)</f>
        <v/>
      </c>
      <c r="AI38" s="558" t="str">
        <f>IF('ԷնՀ (ՏՋ)'!AI38=0,"",'ԷնՀ (ՏՋ)'!AI38/Ջերմարարություն!$D$6)</f>
        <v/>
      </c>
      <c r="AJ38" s="558" t="str">
        <f>IF('ԷնՀ (ՏՋ)'!AJ38=0,"",'ԷնՀ (ՏՋ)'!AJ38/Ջերմարարություն!$D$6)</f>
        <v/>
      </c>
      <c r="AK38" s="559" t="str">
        <f>IF('ԷնՀ (ՏՋ)'!AK38=0,"",'ԷնՀ (ՏՋ)'!AK38/Ջերմարարություն!$D$6)</f>
        <v/>
      </c>
      <c r="AL38" s="560" t="str">
        <f>IF('ԷնՀ (ՏՋ)'!AL38=0,"",'ԷնՀ (ՏՋ)'!AL38/Ջերմարարություն!$D$6)</f>
        <v/>
      </c>
      <c r="AM38" s="562" t="str">
        <f>IF('ԷնՀ (ՏՋ)'!AM38=0,"",'ԷնՀ (ՏՋ)'!AM38/Ջերմարարություն!$D$6)</f>
        <v/>
      </c>
    </row>
    <row r="39" spans="1:40" ht="14.25" outlineLevel="1" thickBot="1">
      <c r="B39" s="552" t="s">
        <v>169</v>
      </c>
      <c r="C39" s="680" t="s">
        <v>525</v>
      </c>
      <c r="D39" s="681" t="s">
        <v>526</v>
      </c>
      <c r="E39" s="584" t="s">
        <v>44</v>
      </c>
      <c r="F39" s="556">
        <f>IF('ԷնՀ (ՏՋ)'!F39=0,"",'ԷնՀ (ՏՋ)'!F39/Ջերմարարություն!$D$6)</f>
        <v>27.377680471959486</v>
      </c>
      <c r="G39" s="557">
        <f>IF('ԷնՀ (ՏՋ)'!G39=0,"",'ԷնՀ (ՏՋ)'!G39/Ջերմարարություն!$D$6)</f>
        <v>2.3171491353778561E-2</v>
      </c>
      <c r="H39" s="558" t="str">
        <f>IF('ԷնՀ (ՏՋ)'!H39=0,"",'ԷնՀ (ՏՋ)'!H39/Ջերմարարություն!$D$6)</f>
        <v/>
      </c>
      <c r="I39" s="558" t="str">
        <f>IF('ԷնՀ (ՏՋ)'!I39=0,"",'ԷնՀ (ՏՋ)'!I39/Ջերմարարություն!$D$6)</f>
        <v/>
      </c>
      <c r="J39" s="558" t="str">
        <f>IF('ԷնՀ (ՏՋ)'!J39=0,"",'ԷնՀ (ՏՋ)'!J39/Ջերմարարություն!$D$6)</f>
        <v/>
      </c>
      <c r="K39" s="558">
        <f>IF('ԷնՀ (ՏՋ)'!K39=0,"",'ԷնՀ (ՏՋ)'!K39/Ջերմարարություն!$D$6)</f>
        <v>2.3171491353778561E-2</v>
      </c>
      <c r="L39" s="558" t="str">
        <f>IF('ԷնՀ (ՏՋ)'!L39=0,"",'ԷնՀ (ՏՋ)'!L39/Ջերմարարություն!$D$6)</f>
        <v/>
      </c>
      <c r="M39" s="558" t="str">
        <f>IF('ԷնՀ (ՏՋ)'!M39=0,"",'ԷնՀ (ՏՋ)'!M39/Ջերմարարություն!$D$6)</f>
        <v/>
      </c>
      <c r="N39" s="559">
        <f>IF('ԷնՀ (ՏՋ)'!N39=0,"",'ԷնՀ (ՏՋ)'!N39/Ջերմարարություն!$D$6)</f>
        <v>24.374009611158876</v>
      </c>
      <c r="O39" s="558" t="str">
        <f>IF('ԷնՀ (ՏՋ)'!O39=0,"",'ԷնՀ (ՏՋ)'!O39/Ջերմարարություն!$D$6)</f>
        <v/>
      </c>
      <c r="P39" s="558" t="str">
        <f>IF('ԷնՀ (ՏՋ)'!P39=0,"",'ԷնՀ (ՏՋ)'!P39/Ջերմարարություն!$D$6)</f>
        <v/>
      </c>
      <c r="Q39" s="558" t="str">
        <f>IF('ԷնՀ (ՏՋ)'!Q39=0,"",'ԷնՀ (ՏՋ)'!Q39/Ջերմարարություն!$D$6)</f>
        <v/>
      </c>
      <c r="R39" s="558" t="str">
        <f>IF('ԷնՀ (ՏՋ)'!R39=0,"",'ԷնՀ (ՏՋ)'!R39/Ջերմարարություն!$D$6)</f>
        <v/>
      </c>
      <c r="S39" s="558" t="str">
        <f>IF('ԷնՀ (ՏՋ)'!S39=0,"",'ԷնՀ (ՏՋ)'!S39/Ջերմարարություն!$D$6)</f>
        <v/>
      </c>
      <c r="T39" s="558" t="str">
        <f>IF('ԷնՀ (ՏՋ)'!T39=0,"",'ԷնՀ (ՏՋ)'!T39/Ջերմարարություն!$D$6)</f>
        <v/>
      </c>
      <c r="U39" s="558" t="str">
        <f>IF('ԷնՀ (ՏՋ)'!U39=0,"",'ԷնՀ (ՏՋ)'!U39/Ջերմարարություն!$D$6)</f>
        <v/>
      </c>
      <c r="V39" s="558">
        <f>IF('ԷնՀ (ՏՋ)'!V39=0,"",'ԷնՀ (ՏՋ)'!V39/Ջերմարարություն!$D$6)</f>
        <v>0.28876182287188307</v>
      </c>
      <c r="W39" s="558">
        <f>IF('ԷնՀ (ՏՋ)'!W39=0,"",'ԷնՀ (ՏՋ)'!W39/Ջերմարարություն!$D$6)</f>
        <v>6.217439476449794</v>
      </c>
      <c r="X39" s="558">
        <f>IF('ԷնՀ (ՏՋ)'!X39=0,"",'ԷնՀ (ՏՋ)'!X39/Ջերմարարություն!$D$6)</f>
        <v>1.1192318715964461E-3</v>
      </c>
      <c r="Y39" s="558">
        <f>IF('ԷնՀ (ՏՋ)'!Y39=0,"",'ԷնՀ (ՏՋ)'!Y39/Ջերմարարություն!$D$6)</f>
        <v>14.938066265405556</v>
      </c>
      <c r="Z39" s="558">
        <f>IF('ԷնՀ (ՏՋ)'!Z39=0,"",'ԷնՀ (ՏՋ)'!Z39/Ջերմարարություն!$D$6)</f>
        <v>2.9286228145600459</v>
      </c>
      <c r="AA39" s="560" t="str">
        <f>IF('ԷնՀ (ՏՋ)'!AA39=0,"",'ԷնՀ (ՏՋ)'!AA39/Ջերմարարություն!$D$6)</f>
        <v/>
      </c>
      <c r="AB39" s="561">
        <f>IF('ԷնՀ (ՏՋ)'!AB39=0,"",'ԷնՀ (ՏՋ)'!AB39/Ջերմարարություն!$D$6)</f>
        <v>2.9804993694468322</v>
      </c>
      <c r="AC39" s="558" t="str">
        <f>IF('ԷնՀ (ՏՋ)'!AC39=0,"",'ԷնՀ (ՏՋ)'!AC39/Ջերմարարություն!$D$6)</f>
        <v/>
      </c>
      <c r="AD39" s="558" t="str">
        <f>IF('ԷնՀ (ՏՋ)'!AD39=0,"",'ԷնՀ (ՏՋ)'!AD39/Ջերմարարություն!$D$6)</f>
        <v/>
      </c>
      <c r="AE39" s="558" t="str">
        <f>IF('ԷնՀ (ՏՋ)'!AE39=0,"",'ԷնՀ (ՏՋ)'!AE39/Ջերմարարություն!$D$6)</f>
        <v/>
      </c>
      <c r="AF39" s="558" t="str">
        <f>IF('ԷնՀ (ՏՋ)'!AF39=0,"",'ԷնՀ (ՏՋ)'!AF39/Ջերմարարություն!$D$6)</f>
        <v/>
      </c>
      <c r="AG39" s="558" t="str">
        <f>IF('ԷնՀ (ՏՋ)'!AG39=0,"",'ԷնՀ (ՏՋ)'!AG39/Ջերմարարություն!$D$6)</f>
        <v/>
      </c>
      <c r="AH39" s="558" t="str">
        <f>IF('ԷնՀ (ՏՋ)'!AH39=0,"",'ԷնՀ (ՏՋ)'!AH39/Ջերմարարություն!$D$6)</f>
        <v/>
      </c>
      <c r="AI39" s="558">
        <f>IF('ԷնՀ (ՏՋ)'!AI39=0,"",'ԷնՀ (ՏՋ)'!AI39/Ջերմարարություն!$D$6)</f>
        <v>2.9804993694468322</v>
      </c>
      <c r="AJ39" s="558" t="str">
        <f>IF('ԷնՀ (ՏՋ)'!AJ39=0,"",'ԷնՀ (ՏՋ)'!AJ39/Ջերմարարություն!$D$6)</f>
        <v/>
      </c>
      <c r="AK39" s="559" t="str">
        <f>IF('ԷնՀ (ՏՋ)'!AK39=0,"",'ԷնՀ (ՏՋ)'!AK39/Ջերմարարություն!$D$6)</f>
        <v/>
      </c>
      <c r="AL39" s="560" t="str">
        <f>IF('ԷնՀ (ՏՋ)'!AL39=0,"",'ԷնՀ (ՏՋ)'!AL39/Ջերմարարություն!$D$6)</f>
        <v/>
      </c>
      <c r="AM39" s="562" t="str">
        <f>IF('ԷնՀ (ՏՋ)'!AM39=0,"",'ԷնՀ (ՏՋ)'!AM39/Ջերմարարություն!$D$6)</f>
        <v/>
      </c>
    </row>
    <row r="40" spans="1:40" thickBot="1">
      <c r="A40" s="108"/>
      <c r="B40" s="619">
        <v>7.2</v>
      </c>
      <c r="C40" s="686" t="s">
        <v>527</v>
      </c>
      <c r="D40" s="687" t="s">
        <v>528</v>
      </c>
      <c r="E40" s="622" t="s">
        <v>141</v>
      </c>
      <c r="F40" s="594">
        <f>IF('ԷնՀ (ՏՋ)'!F40=0,"",'ԷնՀ (ՏՋ)'!F40/Ջերմարարություն!$D$6)</f>
        <v>2089.2672669588578</v>
      </c>
      <c r="G40" s="595">
        <f>IF('ԷնՀ (ՏՋ)'!G40=0,"",'ԷնՀ (ՏՋ)'!G40/Ջերմարարություն!$D$6)</f>
        <v>1.2517447692748638</v>
      </c>
      <c r="H40" s="596">
        <f>IF('ԷնՀ (ՏՋ)'!H40=0,"",'ԷնՀ (ՏՋ)'!H40/Ջերմարարություն!$D$6)</f>
        <v>1.1177987962166808E-2</v>
      </c>
      <c r="I40" s="596">
        <f>IF('ԷնՀ (ՏՋ)'!I40=0,"",'ԷնՀ (ՏՋ)'!I40/Ջերմարարություն!$D$6)</f>
        <v>0.67522929206076232</v>
      </c>
      <c r="J40" s="596">
        <f>IF('ԷնՀ (ՏՋ)'!J40=0,"",'ԷնՀ (ՏՋ)'!J40/Ջերմարարություն!$D$6)</f>
        <v>0.56533748925193461</v>
      </c>
      <c r="K40" s="596" t="str">
        <f>IF('ԷնՀ (ՏՋ)'!K40=0,"",'ԷնՀ (ՏՋ)'!K40/Ջերմարարություն!$D$6)</f>
        <v/>
      </c>
      <c r="L40" s="596" t="str">
        <f>IF('ԷնՀ (ՏՋ)'!L40=0,"",'ԷնՀ (ՏՋ)'!L40/Ջերմարարություն!$D$6)</f>
        <v/>
      </c>
      <c r="M40" s="596" t="str">
        <f>IF('ԷնՀ (ՏՋ)'!M40=0,"",'ԷնՀ (ՏՋ)'!M40/Ջերմարարություն!$D$6)</f>
        <v/>
      </c>
      <c r="N40" s="596">
        <f>IF('ԷնՀ (ՏՋ)'!N40=0,"",'ԷնՀ (ՏՋ)'!N40/Ջերմարարություն!$D$6)</f>
        <v>276.79525819241428</v>
      </c>
      <c r="O40" s="596">
        <f>IF('ԷնՀ (ՏՋ)'!O40=0,"",'ԷնՀ (ՏՋ)'!O40/Ջերմարարություն!$D$6)</f>
        <v>1.1317617273335241</v>
      </c>
      <c r="P40" s="596">
        <f>IF('ԷնՀ (ՏՋ)'!P40=0,"",'ԷնՀ (ՏՋ)'!P40/Ջերմարարություն!$D$6)</f>
        <v>146.70593508168531</v>
      </c>
      <c r="Q40" s="596" t="str">
        <f>IF('ԷնՀ (ՏՋ)'!Q40=0,"",'ԷնՀ (ՏՋ)'!Q40/Ջերմարարություն!$D$6)</f>
        <v/>
      </c>
      <c r="R40" s="596">
        <f>IF('ԷնՀ (ՏՋ)'!R40=0,"",'ԷնՀ (ՏՋ)'!R40/Ջերմարարություն!$D$6)</f>
        <v>8.3709276774625016E-2</v>
      </c>
      <c r="S40" s="596" t="str">
        <f>IF('ԷնՀ (ՏՋ)'!S40=0,"",'ԷնՀ (ՏՋ)'!S40/Ջերմարարություն!$D$6)</f>
        <v/>
      </c>
      <c r="T40" s="596">
        <f>IF('ԷնՀ (ՏՋ)'!T40=0,"",'ԷնՀ (ՏՋ)'!T40/Ջերմարարություն!$D$6)</f>
        <v>7.576589280596159</v>
      </c>
      <c r="U40" s="596">
        <f>IF('ԷնՀ (ՏՋ)'!U40=0,"",'ԷնՀ (ՏՋ)'!U40/Ջերմարարություն!$D$6)</f>
        <v>121.29726282602464</v>
      </c>
      <c r="V40" s="596" t="str">
        <f>IF('ԷնՀ (ՏՋ)'!V40=0,"",'ԷնՀ (ՏՋ)'!V40/Ջերմարարություն!$D$6)</f>
        <v/>
      </c>
      <c r="W40" s="596" t="str">
        <f>IF('ԷնՀ (ՏՋ)'!W40=0,"",'ԷնՀ (ՏՋ)'!W40/Ջերմարարություն!$D$6)</f>
        <v/>
      </c>
      <c r="X40" s="596" t="str">
        <f>IF('ԷնՀ (ՏՋ)'!X40=0,"",'ԷնՀ (ՏՋ)'!X40/Ջերմարարություն!$D$6)</f>
        <v/>
      </c>
      <c r="Y40" s="596" t="str">
        <f>IF('ԷնՀ (ՏՋ)'!Y40=0,"",'ԷնՀ (ՏՋ)'!Y40/Ջերմարարություն!$D$6)</f>
        <v/>
      </c>
      <c r="Z40" s="596" t="str">
        <f>IF('ԷնՀ (ՏՋ)'!Z40=0,"",'ԷնՀ (ՏՋ)'!Z40/Ջերմարարություն!$D$6)</f>
        <v/>
      </c>
      <c r="AA40" s="596">
        <f>IF('ԷնՀ (ՏՋ)'!AA40=0,"",'ԷնՀ (ՏՋ)'!AA40/Ջերմարարություն!$D$6)</f>
        <v>1207.6006277594693</v>
      </c>
      <c r="AB40" s="596">
        <f>IF('ԷնՀ (ՏՋ)'!AB40=0,"",'ԷնՀ (ՏՋ)'!AB40/Ջերմարարություն!$D$6)</f>
        <v>145.13816112544185</v>
      </c>
      <c r="AC40" s="596" t="str">
        <f>IF('ԷնՀ (ՏՋ)'!AC40=0,"",'ԷնՀ (ՏՋ)'!AC40/Ջերմարարություն!$D$6)</f>
        <v/>
      </c>
      <c r="AD40" s="596" t="str">
        <f>IF('ԷնՀ (ՏՋ)'!AD40=0,"",'ԷնՀ (ՏՋ)'!AD40/Ջերմարարություն!$D$6)</f>
        <v/>
      </c>
      <c r="AE40" s="596" t="str">
        <f>IF('ԷնՀ (ՏՋ)'!AE40=0,"",'ԷնՀ (ՏՋ)'!AE40/Ջերմարարություն!$D$6)</f>
        <v/>
      </c>
      <c r="AF40" s="596">
        <f>IF('ԷնՀ (ՏՋ)'!AF40=0,"",'ԷնՀ (ՏՋ)'!AF40/Ջերմարարություն!$D$6)</f>
        <v>2.2184006878761826</v>
      </c>
      <c r="AG40" s="596">
        <f>IF('ԷնՀ (ՏՋ)'!AG40=0,"",'ԷնՀ (ՏՋ)'!AG40/Ջերմարարություն!$D$6)</f>
        <v>84.450600697430005</v>
      </c>
      <c r="AH40" s="596">
        <f>IF('ԷնՀ (ՏՋ)'!AH40=0,"",'ԷնՀ (ՏՋ)'!AH40/Ջերմարարություն!$D$6)</f>
        <v>6.0380906659023594</v>
      </c>
      <c r="AI40" s="596">
        <f>IF('ԷնՀ (ՏՋ)'!AI40=0,"",'ԷնՀ (ՏՋ)'!AI40/Ջերմարարություն!$D$6)</f>
        <v>52.431069074233292</v>
      </c>
      <c r="AJ40" s="596" t="str">
        <f>IF('ԷնՀ (ՏՋ)'!AJ40=0,"",'ԷնՀ (ՏՋ)'!AJ40/Ջերմարարություն!$D$6)</f>
        <v/>
      </c>
      <c r="AK40" s="596" t="str">
        <f>IF('ԷնՀ (ՏՋ)'!AK40=0,"",'ԷնՀ (ՏՋ)'!AK40/Ջերմարարություն!$D$6)</f>
        <v/>
      </c>
      <c r="AL40" s="596">
        <f>IF('ԷնՀ (ՏՋ)'!AL40=0,"",'ԷնՀ (ՏՋ)'!AL40/Ջերմարարություն!$D$6)</f>
        <v>0.26273048629024554</v>
      </c>
      <c r="AM40" s="598">
        <f>IF('ԷնՀ (ՏՋ)'!AM40=0,"",'ԷնՀ (ՏՋ)'!AM40/Ջերմարարություն!$D$6)</f>
        <v>458.21874462596736</v>
      </c>
    </row>
    <row r="41" spans="1:40" ht="18" customHeight="1">
      <c r="A41" s="105"/>
      <c r="B41" s="999" t="s">
        <v>170</v>
      </c>
      <c r="C41" s="1018" t="s">
        <v>529</v>
      </c>
      <c r="D41" s="981" t="s">
        <v>530</v>
      </c>
      <c r="E41" s="1019" t="s">
        <v>194</v>
      </c>
      <c r="F41" s="1004">
        <f>IF('ԷնՀ (ՏՋ)'!F41=0,"",'ԷնՀ (ՏՋ)'!F41/Ջերմարարություն!$D$6)</f>
        <v>320.12812201880644</v>
      </c>
      <c r="G41" s="726">
        <f>IF('ԷնՀ (ՏՋ)'!G41=0,"",'ԷնՀ (ՏՋ)'!G41/Ջերմարարություն!$D$6)</f>
        <v>5.6914588707366004E-4</v>
      </c>
      <c r="H41" s="984" t="str">
        <f>IF('ԷնՀ (ՏՋ)'!H41=0,"",'ԷնՀ (ՏՋ)'!H41/Ջերմարարություն!$D$6)</f>
        <v/>
      </c>
      <c r="I41" s="984">
        <f>IF('ԷնՀ (ՏՋ)'!I41=0,"",'ԷնՀ (ՏՋ)'!I41/Ջերմարարություն!$D$6)</f>
        <v>5.6914588707366004E-4</v>
      </c>
      <c r="J41" s="984" t="str">
        <f>IF('ԷնՀ (ՏՋ)'!J41=0,"",'ԷնՀ (ՏՋ)'!J41/Ջերմարարություն!$D$6)</f>
        <v/>
      </c>
      <c r="K41" s="984" t="str">
        <f>IF('ԷնՀ (ՏՋ)'!K41=0,"",'ԷնՀ (ՏՋ)'!K41/Ջերմարարություն!$D$6)</f>
        <v/>
      </c>
      <c r="L41" s="984" t="str">
        <f>IF('ԷնՀ (ՏՋ)'!L41=0,"",'ԷնՀ (ՏՋ)'!L41/Ջերմարարություն!$D$6)</f>
        <v/>
      </c>
      <c r="M41" s="984" t="str">
        <f>IF('ԷնՀ (ՏՋ)'!M41=0,"",'ԷնՀ (ՏՋ)'!M41/Ջերմարարություն!$D$6)</f>
        <v/>
      </c>
      <c r="N41" s="985">
        <f>IF('ԷնՀ (ՏՋ)'!N41=0,"",'ԷնՀ (ՏՋ)'!N41/Ջերմարարություն!$D$6)</f>
        <v>20.938099661603129</v>
      </c>
      <c r="O41" s="984">
        <f>IF('ԷնՀ (ՏՋ)'!O41=0,"",'ԷնՀ (ՏՋ)'!O41/Ջերմարարություն!$D$6)</f>
        <v>0.14498328078723605</v>
      </c>
      <c r="P41" s="984" t="str">
        <f>IF('ԷնՀ (ՏՋ)'!P41=0,"",'ԷնՀ (ՏՋ)'!P41/Ջերմարարություն!$D$6)</f>
        <v/>
      </c>
      <c r="Q41" s="984" t="str">
        <f>IF('ԷնՀ (ՏՋ)'!Q41=0,"",'ԷնՀ (ՏՋ)'!Q41/Ջերմարարություն!$D$6)</f>
        <v/>
      </c>
      <c r="R41" s="984">
        <f>IF('ԷնՀ (ՏՋ)'!R41=0,"",'ԷնՀ (ՏՋ)'!R41/Ջերմարարություն!$D$6)</f>
        <v>8.3709276774625016E-2</v>
      </c>
      <c r="S41" s="984" t="str">
        <f>IF('ԷնՀ (ՏՋ)'!S41=0,"",'ԷնՀ (ՏՋ)'!S41/Ջերմարարություն!$D$6)</f>
        <v/>
      </c>
      <c r="T41" s="984" t="str">
        <f>IF('ԷնՀ (ՏՋ)'!T41=0,"",'ԷնՀ (ՏՋ)'!T41/Ջերմարարություն!$D$6)</f>
        <v/>
      </c>
      <c r="U41" s="984">
        <f>IF('ԷնՀ (ՏՋ)'!U41=0,"",'ԷնՀ (ՏՋ)'!U41/Ջերմարարություն!$D$6)</f>
        <v>20.709407104041269</v>
      </c>
      <c r="V41" s="984" t="str">
        <f>IF('ԷնՀ (ՏՋ)'!V41=0,"",'ԷնՀ (ՏՋ)'!V41/Ջերմարարություն!$D$6)</f>
        <v/>
      </c>
      <c r="W41" s="984" t="str">
        <f>IF('ԷնՀ (ՏՋ)'!W41=0,"",'ԷնՀ (ՏՋ)'!W41/Ջերմարարություն!$D$6)</f>
        <v/>
      </c>
      <c r="X41" s="984" t="str">
        <f>IF('ԷնՀ (ՏՋ)'!X41=0,"",'ԷնՀ (ՏՋ)'!X41/Ջերմարարություն!$D$6)</f>
        <v/>
      </c>
      <c r="Y41" s="984" t="str">
        <f>IF('ԷնՀ (ՏՋ)'!Y41=0,"",'ԷնՀ (ՏՋ)'!Y41/Ջերմարարություն!$D$6)</f>
        <v/>
      </c>
      <c r="Z41" s="984" t="str">
        <f>IF('ԷնՀ (ՏՋ)'!Z41=0,"",'ԷնՀ (ՏՋ)'!Z41/Ջերմարարություն!$D$6)</f>
        <v/>
      </c>
      <c r="AA41" s="986">
        <f>IF('ԷնՀ (ՏՋ)'!AA41=0,"",'ԷնՀ (ՏՋ)'!AA41/Ջերմարարություն!$D$6)</f>
        <v>158.21007534898706</v>
      </c>
      <c r="AB41" s="727">
        <f>IF('ԷնՀ (ՏՋ)'!AB41=0,"",'ԷնՀ (ՏՋ)'!AB41/Ջերմարարություն!$D$6)</f>
        <v>0.778604001624152</v>
      </c>
      <c r="AC41" s="984" t="str">
        <f>IF('ԷնՀ (ՏՋ)'!AC41=0,"",'ԷնՀ (ՏՋ)'!AC41/Ջերմարարություն!$D$6)</f>
        <v/>
      </c>
      <c r="AD41" s="984" t="str">
        <f>IF('ԷնՀ (ՏՋ)'!AD41=0,"",'ԷնՀ (ՏՋ)'!AD41/Ջերմարարություն!$D$6)</f>
        <v/>
      </c>
      <c r="AE41" s="984" t="str">
        <f>IF('ԷնՀ (ՏՋ)'!AE41=0,"",'ԷնՀ (ՏՋ)'!AE41/Ջերմարարություն!$D$6)</f>
        <v/>
      </c>
      <c r="AF41" s="984" t="str">
        <f>IF('ԷնՀ (ՏՋ)'!AF41=0,"",'ԷնՀ (ՏՋ)'!AF41/Ջերմարարություն!$D$6)</f>
        <v/>
      </c>
      <c r="AG41" s="984">
        <f>IF('ԷնՀ (ՏՋ)'!AG41=0,"",'ԷնՀ (ՏՋ)'!AG41/Ջերմարարություն!$D$6)</f>
        <v>0.77106521687207408</v>
      </c>
      <c r="AH41" s="984">
        <f>IF('ԷնՀ (ՏՋ)'!AH41=0,"",'ԷնՀ (ՏՋ)'!AH41/Ջերմարարություն!$D$6)</f>
        <v>7.5387847520779587E-3</v>
      </c>
      <c r="AI41" s="984" t="str">
        <f>IF('ԷնՀ (ՏՋ)'!AI41=0,"",'ԷնՀ (ՏՋ)'!AI41/Ջերմարարություն!$D$6)</f>
        <v/>
      </c>
      <c r="AJ41" s="984" t="str">
        <f>IF('ԷնՀ (ՏՋ)'!AJ41=0,"",'ԷնՀ (ՏՋ)'!AJ41/Ջերմարարություն!$D$6)</f>
        <v/>
      </c>
      <c r="AK41" s="985" t="str">
        <f>IF('ԷնՀ (ՏՋ)'!AK41=0,"",'ԷնՀ (ՏՋ)'!AK41/Ջերմարարություն!$D$6)</f>
        <v/>
      </c>
      <c r="AL41" s="986" t="str">
        <f>IF('ԷնՀ (ՏՋ)'!AL41=0,"",'ԷնՀ (ՏՋ)'!AL41/Ջերմարարություն!$D$6)</f>
        <v/>
      </c>
      <c r="AM41" s="971">
        <f>IF('ԷնՀ (ՏՋ)'!AM41=0,"",'ԷնՀ (ՏՋ)'!AM41/Ջերմարարություն!$D$6)</f>
        <v>140.20077386070506</v>
      </c>
    </row>
    <row r="42" spans="1:40" s="107" customFormat="1" ht="16.5" customHeight="1" outlineLevel="1">
      <c r="B42" s="623" t="s">
        <v>171</v>
      </c>
      <c r="C42" s="688" t="s">
        <v>531</v>
      </c>
      <c r="D42" s="689" t="s">
        <v>532</v>
      </c>
      <c r="E42" s="626" t="s">
        <v>333</v>
      </c>
      <c r="F42" s="872">
        <f>IF('ԷնՀ (ՏՋ)'!F42=0,"",'ԷնՀ (ՏՋ)'!F42/Ջերմարարություն!$D$6)</f>
        <v>18.658763526505943</v>
      </c>
      <c r="G42" s="873" t="str">
        <f>IF('ԷնՀ (ՏՋ)'!G42=0,"",'ԷնՀ (ՏՋ)'!G42/Ջերմարարություն!$D$6)</f>
        <v/>
      </c>
      <c r="H42" s="745" t="str">
        <f>IF('ԷնՀ (ՏՋ)'!H42=0,"",'ԷնՀ (ՏՋ)'!H42/Ջերմարարություն!$D$6)</f>
        <v/>
      </c>
      <c r="I42" s="745" t="str">
        <f>IF('ԷնՀ (ՏՋ)'!I42=0,"",'ԷնՀ (ՏՋ)'!I42/Ջերմարարություն!$D$6)</f>
        <v/>
      </c>
      <c r="J42" s="745" t="str">
        <f>IF('ԷնՀ (ՏՋ)'!J42=0,"",'ԷնՀ (ՏՋ)'!J42/Ջերմարարություն!$D$6)</f>
        <v/>
      </c>
      <c r="K42" s="745" t="str">
        <f>IF('ԷնՀ (ՏՋ)'!K42=0,"",'ԷնՀ (ՏՋ)'!K42/Ջերմարարություն!$D$6)</f>
        <v/>
      </c>
      <c r="L42" s="745" t="str">
        <f>IF('ԷնՀ (ՏՋ)'!L42=0,"",'ԷնՀ (ՏՋ)'!L42/Ջերմարարություն!$D$6)</f>
        <v/>
      </c>
      <c r="M42" s="745" t="str">
        <f>IF('ԷնՀ (ՏՋ)'!M42=0,"",'ԷնՀ (ՏՋ)'!M42/Ջերմարարություն!$D$6)</f>
        <v/>
      </c>
      <c r="N42" s="874">
        <f>IF('ԷնՀ (ՏՋ)'!N42=0,"",'ԷնՀ (ՏՋ)'!N42/Ջերմարարություն!$D$6)</f>
        <v>8.2841310786280677E-3</v>
      </c>
      <c r="O42" s="745">
        <f>IF('ԷնՀ (ՏՋ)'!O42=0,"",'ԷնՀ (ՏՋ)'!O42/Ջերմարարություն!$D$6)</f>
        <v>8.2841310786280677E-3</v>
      </c>
      <c r="P42" s="745" t="str">
        <f>IF('ԷնՀ (ՏՋ)'!P42=0,"",'ԷնՀ (ՏՋ)'!P42/Ջերմարարություն!$D$6)</f>
        <v/>
      </c>
      <c r="Q42" s="745" t="str">
        <f>IF('ԷնՀ (ՏՋ)'!Q42=0,"",'ԷնՀ (ՏՋ)'!Q42/Ջերմարարություն!$D$6)</f>
        <v/>
      </c>
      <c r="R42" s="745" t="str">
        <f>IF('ԷնՀ (ՏՋ)'!R42=0,"",'ԷնՀ (ՏՋ)'!R42/Ջերմարարություն!$D$6)</f>
        <v/>
      </c>
      <c r="S42" s="745" t="str">
        <f>IF('ԷնՀ (ՏՋ)'!S42=0,"",'ԷնՀ (ՏՋ)'!S42/Ջերմարարություն!$D$6)</f>
        <v/>
      </c>
      <c r="T42" s="745" t="str">
        <f>IF('ԷնՀ (ՏՋ)'!T42=0,"",'ԷնՀ (ՏՋ)'!T42/Ջերմարարություն!$D$6)</f>
        <v/>
      </c>
      <c r="U42" s="745" t="str">
        <f>IF('ԷնՀ (ՏՋ)'!U42=0,"",'ԷնՀ (ՏՋ)'!U42/Ջերմարարություն!$D$6)</f>
        <v/>
      </c>
      <c r="V42" s="745" t="str">
        <f>IF('ԷնՀ (ՏՋ)'!V42=0,"",'ԷնՀ (ՏՋ)'!V42/Ջերմարարություն!$D$6)</f>
        <v/>
      </c>
      <c r="W42" s="745" t="str">
        <f>IF('ԷնՀ (ՏՋ)'!W42=0,"",'ԷնՀ (ՏՋ)'!W42/Ջերմարարություն!$D$6)</f>
        <v/>
      </c>
      <c r="X42" s="745" t="str">
        <f>IF('ԷնՀ (ՏՋ)'!X42=0,"",'ԷնՀ (ՏՋ)'!X42/Ջերմարարություն!$D$6)</f>
        <v/>
      </c>
      <c r="Y42" s="745" t="str">
        <f>IF('ԷնՀ (ՏՋ)'!Y42=0,"",'ԷնՀ (ՏՋ)'!Y42/Ջերմարարություն!$D$6)</f>
        <v/>
      </c>
      <c r="Z42" s="745" t="str">
        <f>IF('ԷնՀ (ՏՋ)'!Z42=0,"",'ԷնՀ (ՏՋ)'!Z42/Ջերմարարություն!$D$6)</f>
        <v/>
      </c>
      <c r="AA42" s="748">
        <f>IF('ԷնՀ (ՏՋ)'!AA42=0,"",'ԷնՀ (ՏՋ)'!AA42/Ջերմարարություն!$D$6)</f>
        <v>12.443256695513298</v>
      </c>
      <c r="AB42" s="875" t="str">
        <f>IF('ԷնՀ (ՏՋ)'!AB42=0,"",'ԷնՀ (ՏՋ)'!AB42/Ջերմարարություն!$D$6)</f>
        <v/>
      </c>
      <c r="AC42" s="745" t="str">
        <f>IF('ԷնՀ (ՏՋ)'!AC42=0,"",'ԷնՀ (ՏՋ)'!AC42/Ջերմարարություն!$D$6)</f>
        <v/>
      </c>
      <c r="AD42" s="745" t="str">
        <f>IF('ԷնՀ (ՏՋ)'!AD42=0,"",'ԷնՀ (ՏՋ)'!AD42/Ջերմարարություն!$D$6)</f>
        <v/>
      </c>
      <c r="AE42" s="745" t="str">
        <f>IF('ԷնՀ (ՏՋ)'!AE42=0,"",'ԷնՀ (ՏՋ)'!AE42/Ջերմարարություն!$D$6)</f>
        <v/>
      </c>
      <c r="AF42" s="745" t="str">
        <f>IF('ԷնՀ (ՏՋ)'!AF42=0,"",'ԷնՀ (ՏՋ)'!AF42/Ջերմարարություն!$D$6)</f>
        <v/>
      </c>
      <c r="AG42" s="745" t="str">
        <f>IF('ԷնՀ (ՏՋ)'!AG42=0,"",'ԷնՀ (ՏՋ)'!AG42/Ջերմարարություն!$D$6)</f>
        <v/>
      </c>
      <c r="AH42" s="745" t="str">
        <f>IF('ԷնՀ (ՏՋ)'!AH42=0,"",'ԷնՀ (ՏՋ)'!AH42/Ջերմարարություն!$D$6)</f>
        <v/>
      </c>
      <c r="AI42" s="745" t="str">
        <f>IF('ԷնՀ (ՏՋ)'!AI42=0,"",'ԷնՀ (ՏՋ)'!AI42/Ջերմարարություն!$D$6)</f>
        <v/>
      </c>
      <c r="AJ42" s="745" t="str">
        <f>IF('ԷնՀ (ՏՋ)'!AJ42=0,"",'ԷնՀ (ՏՋ)'!AJ42/Ջերմարարություն!$D$6)</f>
        <v/>
      </c>
      <c r="AK42" s="874" t="str">
        <f>IF('ԷնՀ (ՏՋ)'!AK42=0,"",'ԷնՀ (ՏՋ)'!AK42/Ջերմարարություն!$D$6)</f>
        <v/>
      </c>
      <c r="AL42" s="748" t="str">
        <f>IF('ԷնՀ (ՏՋ)'!AL42=0,"",'ԷնՀ (ՏՋ)'!AL42/Ջերմարարություն!$D$6)</f>
        <v/>
      </c>
      <c r="AM42" s="876">
        <f>IF('ԷնՀ (ՏՋ)'!AM42=0,"",'ԷնՀ (ՏՋ)'!AM42/Ջերմարարություն!$D$6)</f>
        <v>6.2072226999140154</v>
      </c>
    </row>
    <row r="43" spans="1:40" s="107" customFormat="1" ht="36.75" customHeight="1" outlineLevel="1">
      <c r="B43" s="623" t="s">
        <v>172</v>
      </c>
      <c r="C43" s="688" t="s">
        <v>533</v>
      </c>
      <c r="D43" s="689" t="s">
        <v>534</v>
      </c>
      <c r="E43" s="626" t="s">
        <v>345</v>
      </c>
      <c r="F43" s="872">
        <f>IF('ԷնՀ (ՏՋ)'!F43=0,"",'ԷնՀ (ՏՋ)'!F43/Ջերմարարություն!$D$6)</f>
        <v>2.8532982159380564</v>
      </c>
      <c r="G43" s="873" t="str">
        <f>IF('ԷնՀ (ՏՋ)'!G43=0,"",'ԷնՀ (ՏՋ)'!G43/Ջերմարարություն!$D$6)</f>
        <v/>
      </c>
      <c r="H43" s="745" t="str">
        <f>IF('ԷնՀ (ՏՋ)'!H43=0,"",'ԷնՀ (ՏՋ)'!H43/Ջերմարարություն!$D$6)</f>
        <v/>
      </c>
      <c r="I43" s="745" t="str">
        <f>IF('ԷնՀ (ՏՋ)'!I43=0,"",'ԷնՀ (ՏՋ)'!I43/Ջերմարարություն!$D$6)</f>
        <v/>
      </c>
      <c r="J43" s="745" t="str">
        <f>IF('ԷնՀ (ՏՋ)'!J43=0,"",'ԷնՀ (ՏՋ)'!J43/Ջերմարարություն!$D$6)</f>
        <v/>
      </c>
      <c r="K43" s="745" t="str">
        <f>IF('ԷնՀ (ՏՋ)'!K43=0,"",'ԷնՀ (ՏՋ)'!K43/Ջերմարարություն!$D$6)</f>
        <v/>
      </c>
      <c r="L43" s="745" t="str">
        <f>IF('ԷնՀ (ՏՋ)'!L43=0,"",'ԷնՀ (ՏՋ)'!L43/Ջերմարարություն!$D$6)</f>
        <v/>
      </c>
      <c r="M43" s="745" t="str">
        <f>IF('ԷնՀ (ՏՋ)'!M43=0,"",'ԷնՀ (ՏՋ)'!M43/Ջերմարարություն!$D$6)</f>
        <v/>
      </c>
      <c r="N43" s="874">
        <f>IF('ԷնՀ (ՏՋ)'!N43=0,"",'ԷնՀ (ՏՋ)'!N43/Ջերմարարություն!$D$6)</f>
        <v>1.0986911244864812E-4</v>
      </c>
      <c r="O43" s="745">
        <f>IF('ԷնՀ (ՏՋ)'!O43=0,"",'ԷնՀ (ՏՋ)'!O43/Ջերմարարություն!$D$6)</f>
        <v>1.0986911244864812E-4</v>
      </c>
      <c r="P43" s="745" t="str">
        <f>IF('ԷնՀ (ՏՋ)'!P43=0,"",'ԷնՀ (ՏՋ)'!P43/Ջերմարարություն!$D$6)</f>
        <v/>
      </c>
      <c r="Q43" s="745" t="str">
        <f>IF('ԷնՀ (ՏՋ)'!Q43=0,"",'ԷնՀ (ՏՋ)'!Q43/Ջերմարարություն!$D$6)</f>
        <v/>
      </c>
      <c r="R43" s="745" t="str">
        <f>IF('ԷնՀ (ՏՋ)'!R43=0,"",'ԷնՀ (ՏՋ)'!R43/Ջերմարարություն!$D$6)</f>
        <v/>
      </c>
      <c r="S43" s="745" t="str">
        <f>IF('ԷնՀ (ՏՋ)'!S43=0,"",'ԷնՀ (ՏՋ)'!S43/Ջերմարարություն!$D$6)</f>
        <v/>
      </c>
      <c r="T43" s="745" t="str">
        <f>IF('ԷնՀ (ՏՋ)'!T43=0,"",'ԷնՀ (ՏՋ)'!T43/Ջերմարարություն!$D$6)</f>
        <v/>
      </c>
      <c r="U43" s="745" t="str">
        <f>IF('ԷնՀ (ՏՋ)'!U43=0,"",'ԷնՀ (ՏՋ)'!U43/Ջերմարարություն!$D$6)</f>
        <v/>
      </c>
      <c r="V43" s="745" t="str">
        <f>IF('ԷնՀ (ՏՋ)'!V43=0,"",'ԷնՀ (ՏՋ)'!V43/Ջերմարարություն!$D$6)</f>
        <v/>
      </c>
      <c r="W43" s="745" t="str">
        <f>IF('ԷնՀ (ՏՋ)'!W43=0,"",'ԷնՀ (ՏՋ)'!W43/Ջերմարարություն!$D$6)</f>
        <v/>
      </c>
      <c r="X43" s="745" t="str">
        <f>IF('ԷնՀ (ՏՋ)'!X43=0,"",'ԷնՀ (ՏՋ)'!X43/Ջերմարարություն!$D$6)</f>
        <v/>
      </c>
      <c r="Y43" s="745" t="str">
        <f>IF('ԷնՀ (ՏՋ)'!Y43=0,"",'ԷնՀ (ՏՋ)'!Y43/Ջերմարարություն!$D$6)</f>
        <v/>
      </c>
      <c r="Z43" s="745" t="str">
        <f>IF('ԷնՀ (ՏՋ)'!Z43=0,"",'ԷնՀ (ՏՋ)'!Z43/Ջերմարարություն!$D$6)</f>
        <v/>
      </c>
      <c r="AA43" s="748">
        <f>IF('ԷնՀ (ՏՋ)'!AA43=0,"",'ԷնՀ (ՏՋ)'!AA43/Ջերմարարություն!$D$6)</f>
        <v>1.5552519753724694</v>
      </c>
      <c r="AB43" s="875" t="str">
        <f>IF('ԷնՀ (ՏՋ)'!AB43=0,"",'ԷնՀ (ՏՋ)'!AB43/Ջերմարարություն!$D$6)</f>
        <v/>
      </c>
      <c r="AC43" s="745" t="str">
        <f>IF('ԷնՀ (ՏՋ)'!AC43=0,"",'ԷնՀ (ՏՋ)'!AC43/Ջերմարարություն!$D$6)</f>
        <v/>
      </c>
      <c r="AD43" s="745" t="str">
        <f>IF('ԷնՀ (ՏՋ)'!AD43=0,"",'ԷնՀ (ՏՋ)'!AD43/Ջերմարարություն!$D$6)</f>
        <v/>
      </c>
      <c r="AE43" s="745" t="str">
        <f>IF('ԷնՀ (ՏՋ)'!AE43=0,"",'ԷնՀ (ՏՋ)'!AE43/Ջերմարարություն!$D$6)</f>
        <v/>
      </c>
      <c r="AF43" s="745" t="str">
        <f>IF('ԷնՀ (ՏՋ)'!AF43=0,"",'ԷնՀ (ՏՋ)'!AF43/Ջերմարարություն!$D$6)</f>
        <v/>
      </c>
      <c r="AG43" s="745" t="str">
        <f>IF('ԷնՀ (ՏՋ)'!AG43=0,"",'ԷնՀ (ՏՋ)'!AG43/Ջերմարարություն!$D$6)</f>
        <v/>
      </c>
      <c r="AH43" s="745" t="str">
        <f>IF('ԷնՀ (ՏՋ)'!AH43=0,"",'ԷնՀ (ՏՋ)'!AH43/Ջերմարարություն!$D$6)</f>
        <v/>
      </c>
      <c r="AI43" s="745" t="str">
        <f>IF('ԷնՀ (ՏՋ)'!AI43=0,"",'ԷնՀ (ՏՋ)'!AI43/Ջերմարարություն!$D$6)</f>
        <v/>
      </c>
      <c r="AJ43" s="745" t="str">
        <f>IF('ԷնՀ (ՏՋ)'!AJ43=0,"",'ԷնՀ (ՏՋ)'!AJ43/Ջերմարարություն!$D$6)</f>
        <v/>
      </c>
      <c r="AK43" s="874" t="str">
        <f>IF('ԷնՀ (ՏՋ)'!AK43=0,"",'ԷնՀ (ՏՋ)'!AK43/Ջերմարարություն!$D$6)</f>
        <v/>
      </c>
      <c r="AL43" s="748" t="str">
        <f>IF('ԷնՀ (ՏՋ)'!AL43=0,"",'ԷնՀ (ՏՋ)'!AL43/Ջերմարարություն!$D$6)</f>
        <v/>
      </c>
      <c r="AM43" s="876">
        <f>IF('ԷնՀ (ՏՋ)'!AM43=0,"",'ԷնՀ (ՏՋ)'!AM43/Ջերմարարություն!$D$6)</f>
        <v>1.2979363714531384</v>
      </c>
    </row>
    <row r="44" spans="1:40" s="107" customFormat="1" ht="26.25" customHeight="1" outlineLevel="1">
      <c r="B44" s="623" t="s">
        <v>173</v>
      </c>
      <c r="C44" s="688" t="s">
        <v>535</v>
      </c>
      <c r="D44" s="689" t="s">
        <v>536</v>
      </c>
      <c r="E44" s="626" t="s">
        <v>334</v>
      </c>
      <c r="F44" s="872">
        <f>IF('ԷնՀ (ՏՋ)'!F44=0,"",'ԷնՀ (ՏՋ)'!F44/Ջերմարարություն!$D$6)</f>
        <v>36.24508518741218</v>
      </c>
      <c r="G44" s="873" t="str">
        <f>IF('ԷնՀ (ՏՋ)'!G44=0,"",'ԷնՀ (ՏՋ)'!G44/Ջերմարարություն!$D$6)</f>
        <v/>
      </c>
      <c r="H44" s="745" t="str">
        <f>IF('ԷնՀ (ՏՋ)'!H44=0,"",'ԷնՀ (ՏՋ)'!H44/Ջերմարարություն!$D$6)</f>
        <v/>
      </c>
      <c r="I44" s="745" t="str">
        <f>IF('ԷնՀ (ՏՋ)'!I44=0,"",'ԷնՀ (ՏՋ)'!I44/Ջերմարարություն!$D$6)</f>
        <v/>
      </c>
      <c r="J44" s="745" t="str">
        <f>IF('ԷնՀ (ՏՋ)'!J44=0,"",'ԷնՀ (ՏՋ)'!J44/Ջերմարարություն!$D$6)</f>
        <v/>
      </c>
      <c r="K44" s="745" t="str">
        <f>IF('ԷնՀ (ՏՋ)'!K44=0,"",'ԷնՀ (ՏՋ)'!K44/Ջերմարարություն!$D$6)</f>
        <v/>
      </c>
      <c r="L44" s="745" t="str">
        <f>IF('ԷնՀ (ՏՋ)'!L44=0,"",'ԷնՀ (ՏՋ)'!L44/Ջերմարարություն!$D$6)</f>
        <v/>
      </c>
      <c r="M44" s="745" t="str">
        <f>IF('ԷնՀ (ՏՋ)'!M44=0,"",'ԷնՀ (ՏՋ)'!M44/Ջերմարարություն!$D$6)</f>
        <v/>
      </c>
      <c r="N44" s="874">
        <f>IF('ԷնՀ (ՏՋ)'!N44=0,"",'ԷնՀ (ՏՋ)'!N44/Ջերմարարություն!$D$6)</f>
        <v>3.9162854958918496</v>
      </c>
      <c r="O44" s="745">
        <f>IF('ԷնՀ (ՏՋ)'!O44=0,"",'ԷնՀ (ՏՋ)'!O44/Ջերմարարություն!$D$6)</f>
        <v>5.4934556224324059E-4</v>
      </c>
      <c r="P44" s="745" t="str">
        <f>IF('ԷնՀ (ՏՋ)'!P44=0,"",'ԷնՀ (ՏՋ)'!P44/Ջերմարարություն!$D$6)</f>
        <v/>
      </c>
      <c r="Q44" s="745" t="str">
        <f>IF('ԷնՀ (ՏՋ)'!Q44=0,"",'ԷնՀ (ՏՋ)'!Q44/Ջերմարարություն!$D$6)</f>
        <v/>
      </c>
      <c r="R44" s="745" t="str">
        <f>IF('ԷնՀ (ՏՋ)'!R44=0,"",'ԷնՀ (ՏՋ)'!R44/Ջերմարարություն!$D$6)</f>
        <v/>
      </c>
      <c r="S44" s="745" t="str">
        <f>IF('ԷնՀ (ՏՋ)'!S44=0,"",'ԷնՀ (ՏՋ)'!S44/Ջերմարարություն!$D$6)</f>
        <v/>
      </c>
      <c r="T44" s="745" t="str">
        <f>IF('ԷնՀ (ՏՋ)'!T44=0,"",'ԷնՀ (ՏՋ)'!T44/Ջերմարարություն!$D$6)</f>
        <v/>
      </c>
      <c r="U44" s="745">
        <f>IF('ԷնՀ (ՏՋ)'!U44=0,"",'ԷնՀ (ՏՋ)'!U44/Ջերմարարություն!$D$6)</f>
        <v>3.9157361503296064</v>
      </c>
      <c r="V44" s="745" t="str">
        <f>IF('ԷնՀ (ՏՋ)'!V44=0,"",'ԷնՀ (ՏՋ)'!V44/Ջերմարարություն!$D$6)</f>
        <v/>
      </c>
      <c r="W44" s="745" t="str">
        <f>IF('ԷնՀ (ՏՋ)'!W44=0,"",'ԷնՀ (ՏՋ)'!W44/Ջերմարարություն!$D$6)</f>
        <v/>
      </c>
      <c r="X44" s="745" t="str">
        <f>IF('ԷնՀ (ՏՋ)'!X44=0,"",'ԷնՀ (ՏՋ)'!X44/Ջերմարարություն!$D$6)</f>
        <v/>
      </c>
      <c r="Y44" s="745" t="str">
        <f>IF('ԷնՀ (ՏՋ)'!Y44=0,"",'ԷնՀ (ՏՋ)'!Y44/Ջերմարարություն!$D$6)</f>
        <v/>
      </c>
      <c r="Z44" s="745" t="str">
        <f>IF('ԷնՀ (ՏՋ)'!Z44=0,"",'ԷնՀ (ՏՋ)'!Z44/Ջերմարարություն!$D$6)</f>
        <v/>
      </c>
      <c r="AA44" s="748">
        <f>IF('ԷնՀ (ՏՋ)'!AA44=0,"",'ԷնՀ (ՏՋ)'!AA44/Ջերմարարություն!$D$6)</f>
        <v>12.219482408631249</v>
      </c>
      <c r="AB44" s="875">
        <f>IF('ԷնՀ (ՏՋ)'!AB44=0,"",'ԷնՀ (ՏՋ)'!AB44/Ջերմարարություն!$D$6)</f>
        <v>5.2760103181427346E-3</v>
      </c>
      <c r="AC44" s="745" t="str">
        <f>IF('ԷնՀ (ՏՋ)'!AC44=0,"",'ԷնՀ (ՏՋ)'!AC44/Ջերմարարություն!$D$6)</f>
        <v/>
      </c>
      <c r="AD44" s="745" t="str">
        <f>IF('ԷնՀ (ՏՋ)'!AD44=0,"",'ԷնՀ (ՏՋ)'!AD44/Ջերմարարություն!$D$6)</f>
        <v/>
      </c>
      <c r="AE44" s="745" t="str">
        <f>IF('ԷնՀ (ՏՋ)'!AE44=0,"",'ԷնՀ (ՏՋ)'!AE44/Ջերմարարություն!$D$6)</f>
        <v/>
      </c>
      <c r="AF44" s="745" t="str">
        <f>IF('ԷնՀ (ՏՋ)'!AF44=0,"",'ԷնՀ (ՏՋ)'!AF44/Ջերմարարություն!$D$6)</f>
        <v/>
      </c>
      <c r="AG44" s="745" t="str">
        <f>IF('ԷնՀ (ՏՋ)'!AG44=0,"",'ԷնՀ (ՏՋ)'!AG44/Ջերմարարություն!$D$6)</f>
        <v/>
      </c>
      <c r="AH44" s="745">
        <f>IF('ԷնՀ (ՏՋ)'!AH44=0,"",'ԷնՀ (ՏՋ)'!AH44/Ջերմարարություն!$D$6)</f>
        <v>5.2760103181427346E-3</v>
      </c>
      <c r="AI44" s="745" t="str">
        <f>IF('ԷնՀ (ՏՋ)'!AI44=0,"",'ԷնՀ (ՏՋ)'!AI44/Ջերմարարություն!$D$6)</f>
        <v/>
      </c>
      <c r="AJ44" s="745" t="str">
        <f>IF('ԷնՀ (ՏՋ)'!AJ44=0,"",'ԷնՀ (ՏՋ)'!AJ44/Ջերմարարություն!$D$6)</f>
        <v/>
      </c>
      <c r="AK44" s="874" t="str">
        <f>IF('ԷնՀ (ՏՋ)'!AK44=0,"",'ԷնՀ (ՏՋ)'!AK44/Ջերմարարություն!$D$6)</f>
        <v/>
      </c>
      <c r="AL44" s="748" t="str">
        <f>IF('ԷնՀ (ՏՋ)'!AL44=0,"",'ԷնՀ (ՏՋ)'!AL44/Ջերմարարություն!$D$6)</f>
        <v/>
      </c>
      <c r="AM44" s="876">
        <f>IF('ԷնՀ (ՏՋ)'!AM44=0,"",'ԷնՀ (ՏՋ)'!AM44/Ջերմարարություն!$D$6)</f>
        <v>20.104041272570935</v>
      </c>
    </row>
    <row r="45" spans="1:40" s="107" customFormat="1" ht="35.25" customHeight="1" outlineLevel="1">
      <c r="B45" s="623" t="s">
        <v>174</v>
      </c>
      <c r="C45" s="688" t="s">
        <v>537</v>
      </c>
      <c r="D45" s="689" t="s">
        <v>538</v>
      </c>
      <c r="E45" s="626" t="s">
        <v>335</v>
      </c>
      <c r="F45" s="872">
        <f>IF('ԷնՀ (ՏՋ)'!F45=0,"",'ԷնՀ (ՏՋ)'!F45/Ջերմարարություն!$D$6)</f>
        <v>63.921881055211962</v>
      </c>
      <c r="G45" s="873" t="str">
        <f>IF('ԷնՀ (ՏՋ)'!G45=0,"",'ԷնՀ (ՏՋ)'!G45/Ջերմարարություն!$D$6)</f>
        <v/>
      </c>
      <c r="H45" s="745" t="str">
        <f>IF('ԷնՀ (ՏՋ)'!H45=0,"",'ԷնՀ (ՏՋ)'!H45/Ջերմարարություն!$D$6)</f>
        <v/>
      </c>
      <c r="I45" s="745" t="str">
        <f>IF('ԷնՀ (ՏՋ)'!I45=0,"",'ԷնՀ (ՏՋ)'!I45/Ջերմարարություն!$D$6)</f>
        <v/>
      </c>
      <c r="J45" s="745" t="str">
        <f>IF('ԷնՀ (ՏՋ)'!J45=0,"",'ԷնՀ (ՏՋ)'!J45/Ջերմարարություն!$D$6)</f>
        <v/>
      </c>
      <c r="K45" s="745" t="str">
        <f>IF('ԷնՀ (ՏՋ)'!K45=0,"",'ԷնՀ (ՏՋ)'!K45/Ջերմարարություն!$D$6)</f>
        <v/>
      </c>
      <c r="L45" s="745" t="str">
        <f>IF('ԷնՀ (ՏՋ)'!L45=0,"",'ԷնՀ (ՏՋ)'!L45/Ջերմարարություն!$D$6)</f>
        <v/>
      </c>
      <c r="M45" s="745" t="str">
        <f>IF('ԷնՀ (ՏՋ)'!M45=0,"",'ԷնՀ (ՏՋ)'!M45/Ջերմարարություն!$D$6)</f>
        <v/>
      </c>
      <c r="N45" s="874">
        <f>IF('ԷնՀ (ՏՋ)'!N45=0,"",'ԷնՀ (ՏՋ)'!N45/Ջերմարարություն!$D$6)</f>
        <v>0.4416167409477405</v>
      </c>
      <c r="O45" s="745">
        <f>IF('ԷնՀ (ՏՋ)'!O45=0,"",'ԷնՀ (ՏՋ)'!O45/Ջերմարարություն!$D$6)</f>
        <v>3.4828508646221452E-2</v>
      </c>
      <c r="P45" s="745" t="str">
        <f>IF('ԷնՀ (ՏՋ)'!P45=0,"",'ԷնՀ (ՏՋ)'!P45/Ջերմարարություն!$D$6)</f>
        <v/>
      </c>
      <c r="Q45" s="745" t="str">
        <f>IF('ԷնՀ (ՏՋ)'!Q45=0,"",'ԷնՀ (ՏՋ)'!Q45/Ջերմարարություն!$D$6)</f>
        <v/>
      </c>
      <c r="R45" s="745" t="str">
        <f>IF('ԷնՀ (ՏՋ)'!R45=0,"",'ԷնՀ (ՏՋ)'!R45/Ջերմարարություն!$D$6)</f>
        <v/>
      </c>
      <c r="S45" s="745" t="str">
        <f>IF('ԷնՀ (ՏՋ)'!S45=0,"",'ԷնՀ (ՏՋ)'!S45/Ջերմարարություն!$D$6)</f>
        <v/>
      </c>
      <c r="T45" s="745" t="str">
        <f>IF('ԷնՀ (ՏՋ)'!T45=0,"",'ԷնՀ (ՏՋ)'!T45/Ջերմարարություն!$D$6)</f>
        <v/>
      </c>
      <c r="U45" s="745">
        <f>IF('ԷնՀ (ՏՋ)'!U45=0,"",'ԷնՀ (ՏՋ)'!U45/Ջերմարարություն!$D$6)</f>
        <v>0.406788232301519</v>
      </c>
      <c r="V45" s="745" t="str">
        <f>IF('ԷնՀ (ՏՋ)'!V45=0,"",'ԷնՀ (ՏՋ)'!V45/Ջերմարարություն!$D$6)</f>
        <v/>
      </c>
      <c r="W45" s="745" t="str">
        <f>IF('ԷնՀ (ՏՋ)'!W45=0,"",'ԷնՀ (ՏՋ)'!W45/Ջերմարարություն!$D$6)</f>
        <v/>
      </c>
      <c r="X45" s="745" t="str">
        <f>IF('ԷնՀ (ՏՋ)'!X45=0,"",'ԷնՀ (ՏՋ)'!X45/Ջերմարարություն!$D$6)</f>
        <v/>
      </c>
      <c r="Y45" s="745" t="str">
        <f>IF('ԷնՀ (ՏՋ)'!Y45=0,"",'ԷնՀ (ՏՋ)'!Y45/Ջերմարարություն!$D$6)</f>
        <v/>
      </c>
      <c r="Z45" s="745" t="str">
        <f>IF('ԷնՀ (ՏՋ)'!Z45=0,"",'ԷնՀ (ՏՋ)'!Z45/Ջերմարարություն!$D$6)</f>
        <v/>
      </c>
      <c r="AA45" s="748">
        <f>IF('ԷնՀ (ՏՋ)'!AA45=0,"",'ԷնՀ (ՏՋ)'!AA45/Ջերմարարություն!$D$6)</f>
        <v>53.929189507729404</v>
      </c>
      <c r="AB45" s="875" t="str">
        <f>IF('ԷնՀ (ՏՋ)'!AB45=0,"",'ԷնՀ (ՏՋ)'!AB45/Ջերմարարություն!$D$6)</f>
        <v/>
      </c>
      <c r="AC45" s="745" t="str">
        <f>IF('ԷնՀ (ՏՋ)'!AC45=0,"",'ԷնՀ (ՏՋ)'!AC45/Ջերմարարություն!$D$6)</f>
        <v/>
      </c>
      <c r="AD45" s="745" t="str">
        <f>IF('ԷնՀ (ՏՋ)'!AD45=0,"",'ԷնՀ (ՏՋ)'!AD45/Ջերմարարություն!$D$6)</f>
        <v/>
      </c>
      <c r="AE45" s="745" t="str">
        <f>IF('ԷնՀ (ՏՋ)'!AE45=0,"",'ԷնՀ (ՏՋ)'!AE45/Ջերմարարություն!$D$6)</f>
        <v/>
      </c>
      <c r="AF45" s="745" t="str">
        <f>IF('ԷնՀ (ՏՋ)'!AF45=0,"",'ԷնՀ (ՏՋ)'!AF45/Ջերմարարություն!$D$6)</f>
        <v/>
      </c>
      <c r="AG45" s="745" t="str">
        <f>IF('ԷնՀ (ՏՋ)'!AG45=0,"",'ԷնՀ (ՏՋ)'!AG45/Ջերմարարություն!$D$6)</f>
        <v/>
      </c>
      <c r="AH45" s="745" t="str">
        <f>IF('ԷնՀ (ՏՋ)'!AH45=0,"",'ԷնՀ (ՏՋ)'!AH45/Ջերմարարություն!$D$6)</f>
        <v/>
      </c>
      <c r="AI45" s="745" t="str">
        <f>IF('ԷնՀ (ՏՋ)'!AI45=0,"",'ԷնՀ (ՏՋ)'!AI45/Ջերմարարություն!$D$6)</f>
        <v/>
      </c>
      <c r="AJ45" s="745" t="str">
        <f>IF('ԷնՀ (ՏՋ)'!AJ45=0,"",'ԷնՀ (ՏՋ)'!AJ45/Ջերմարարություն!$D$6)</f>
        <v/>
      </c>
      <c r="AK45" s="874" t="str">
        <f>IF('ԷնՀ (ՏՋ)'!AK45=0,"",'ԷնՀ (ՏՋ)'!AK45/Ջերմարարություն!$D$6)</f>
        <v/>
      </c>
      <c r="AL45" s="748" t="str">
        <f>IF('ԷնՀ (ՏՋ)'!AL45=0,"",'ԷնՀ (ՏՋ)'!AL45/Ջերմարարություն!$D$6)</f>
        <v/>
      </c>
      <c r="AM45" s="876">
        <f>IF('ԷնՀ (ՏՋ)'!AM45=0,"",'ԷնՀ (ՏՋ)'!AM45/Ջերմարարություն!$D$6)</f>
        <v>9.5510748065348228</v>
      </c>
    </row>
    <row r="46" spans="1:40" s="107" customFormat="1" ht="26.25" customHeight="1" outlineLevel="1">
      <c r="B46" s="623" t="s">
        <v>325</v>
      </c>
      <c r="C46" s="688" t="s">
        <v>539</v>
      </c>
      <c r="D46" s="689" t="s">
        <v>540</v>
      </c>
      <c r="E46" s="626" t="s">
        <v>343</v>
      </c>
      <c r="F46" s="872" t="str">
        <f>IF('ԷնՀ (ՏՋ)'!F46=0,"",'ԷնՀ (ՏՋ)'!F46/Ջերմարարություն!$D$6)</f>
        <v/>
      </c>
      <c r="G46" s="873" t="str">
        <f>IF('ԷնՀ (ՏՋ)'!G46=0,"",'ԷնՀ (ՏՋ)'!G46/Ջերմարարություն!$D$6)</f>
        <v/>
      </c>
      <c r="H46" s="745" t="str">
        <f>IF('ԷնՀ (ՏՋ)'!H46=0,"",'ԷնՀ (ՏՋ)'!H46/Ջերմարարություն!$D$6)</f>
        <v/>
      </c>
      <c r="I46" s="745" t="str">
        <f>IF('ԷնՀ (ՏՋ)'!I46=0,"",'ԷնՀ (ՏՋ)'!I46/Ջերմարարություն!$D$6)</f>
        <v/>
      </c>
      <c r="J46" s="745" t="str">
        <f>IF('ԷնՀ (ՏՋ)'!J46=0,"",'ԷնՀ (ՏՋ)'!J46/Ջերմարարություն!$D$6)</f>
        <v/>
      </c>
      <c r="K46" s="745" t="str">
        <f>IF('ԷնՀ (ՏՋ)'!K46=0,"",'ԷնՀ (ՏՋ)'!K46/Ջերմարարություն!$D$6)</f>
        <v/>
      </c>
      <c r="L46" s="745" t="str">
        <f>IF('ԷնՀ (ՏՋ)'!L46=0,"",'ԷնՀ (ՏՋ)'!L46/Ջերմարարություն!$D$6)</f>
        <v/>
      </c>
      <c r="M46" s="745" t="str">
        <f>IF('ԷնՀ (ՏՋ)'!M46=0,"",'ԷնՀ (ՏՋ)'!M46/Ջերմարարություն!$D$6)</f>
        <v/>
      </c>
      <c r="N46" s="874" t="str">
        <f>IF('ԷնՀ (ՏՋ)'!N46=0,"",'ԷնՀ (ՏՋ)'!N46/Ջերմարարություն!$D$6)</f>
        <v/>
      </c>
      <c r="O46" s="745" t="str">
        <f>IF('ԷնՀ (ՏՋ)'!O46=0,"",'ԷնՀ (ՏՋ)'!O46/Ջերմարարություն!$D$6)</f>
        <v/>
      </c>
      <c r="P46" s="745" t="str">
        <f>IF('ԷնՀ (ՏՋ)'!P46=0,"",'ԷնՀ (ՏՋ)'!P46/Ջերմարարություն!$D$6)</f>
        <v/>
      </c>
      <c r="Q46" s="745" t="str">
        <f>IF('ԷնՀ (ՏՋ)'!Q46=0,"",'ԷնՀ (ՏՋ)'!Q46/Ջերմարարություն!$D$6)</f>
        <v/>
      </c>
      <c r="R46" s="745" t="str">
        <f>IF('ԷնՀ (ՏՋ)'!R46=0,"",'ԷնՀ (ՏՋ)'!R46/Ջերմարարություն!$D$6)</f>
        <v/>
      </c>
      <c r="S46" s="745" t="str">
        <f>IF('ԷնՀ (ՏՋ)'!S46=0,"",'ԷնՀ (ՏՋ)'!S46/Ջերմարարություն!$D$6)</f>
        <v/>
      </c>
      <c r="T46" s="745" t="str">
        <f>IF('ԷնՀ (ՏՋ)'!T46=0,"",'ԷնՀ (ՏՋ)'!T46/Ջերմարարություն!$D$6)</f>
        <v/>
      </c>
      <c r="U46" s="745" t="str">
        <f>IF('ԷնՀ (ՏՋ)'!U46=0,"",'ԷնՀ (ՏՋ)'!U46/Ջերմարարություն!$D$6)</f>
        <v/>
      </c>
      <c r="V46" s="745" t="str">
        <f>IF('ԷնՀ (ՏՋ)'!V46=0,"",'ԷնՀ (ՏՋ)'!V46/Ջերմարարություն!$D$6)</f>
        <v/>
      </c>
      <c r="W46" s="745" t="str">
        <f>IF('ԷնՀ (ՏՋ)'!W46=0,"",'ԷնՀ (ՏՋ)'!W46/Ջերմարարություն!$D$6)</f>
        <v/>
      </c>
      <c r="X46" s="745" t="str">
        <f>IF('ԷնՀ (ՏՋ)'!X46=0,"",'ԷնՀ (ՏՋ)'!X46/Ջերմարարություն!$D$6)</f>
        <v/>
      </c>
      <c r="Y46" s="745" t="str">
        <f>IF('ԷնՀ (ՏՋ)'!Y46=0,"",'ԷնՀ (ՏՋ)'!Y46/Ջերմարարություն!$D$6)</f>
        <v/>
      </c>
      <c r="Z46" s="745" t="str">
        <f>IF('ԷնՀ (ՏՋ)'!Z46=0,"",'ԷնՀ (ՏՋ)'!Z46/Ջերմարարություն!$D$6)</f>
        <v/>
      </c>
      <c r="AA46" s="748" t="str">
        <f>IF('ԷնՀ (ՏՋ)'!AA46=0,"",'ԷնՀ (ՏՋ)'!AA46/Ջերմարարություն!$D$6)</f>
        <v/>
      </c>
      <c r="AB46" s="875" t="str">
        <f>IF('ԷնՀ (ՏՋ)'!AB46=0,"",'ԷնՀ (ՏՋ)'!AB46/Ջերմարարություն!$D$6)</f>
        <v/>
      </c>
      <c r="AC46" s="745" t="str">
        <f>IF('ԷնՀ (ՏՋ)'!AC46=0,"",'ԷնՀ (ՏՋ)'!AC46/Ջերմարարություն!$D$6)</f>
        <v/>
      </c>
      <c r="AD46" s="745" t="str">
        <f>IF('ԷնՀ (ՏՋ)'!AD46=0,"",'ԷնՀ (ՏՋ)'!AD46/Ջերմարարություն!$D$6)</f>
        <v/>
      </c>
      <c r="AE46" s="745" t="str">
        <f>IF('ԷնՀ (ՏՋ)'!AE46=0,"",'ԷնՀ (ՏՋ)'!AE46/Ջերմարարություն!$D$6)</f>
        <v/>
      </c>
      <c r="AF46" s="745" t="str">
        <f>IF('ԷնՀ (ՏՋ)'!AF46=0,"",'ԷնՀ (ՏՋ)'!AF46/Ջերմարարություն!$D$6)</f>
        <v/>
      </c>
      <c r="AG46" s="745" t="str">
        <f>IF('ԷնՀ (ՏՋ)'!AG46=0,"",'ԷնՀ (ՏՋ)'!AG46/Ջերմարարություն!$D$6)</f>
        <v/>
      </c>
      <c r="AH46" s="745" t="str">
        <f>IF('ԷնՀ (ՏՋ)'!AH46=0,"",'ԷնՀ (ՏՋ)'!AH46/Ջերմարարություն!$D$6)</f>
        <v/>
      </c>
      <c r="AI46" s="745" t="str">
        <f>IF('ԷնՀ (ՏՋ)'!AI46=0,"",'ԷնՀ (ՏՋ)'!AI46/Ջերմարարություն!$D$6)</f>
        <v/>
      </c>
      <c r="AJ46" s="745" t="str">
        <f>IF('ԷնՀ (ՏՋ)'!AJ46=0,"",'ԷնՀ (ՏՋ)'!AJ46/Ջերմարարություն!$D$6)</f>
        <v/>
      </c>
      <c r="AK46" s="874" t="str">
        <f>IF('ԷնՀ (ՏՋ)'!AK46=0,"",'ԷնՀ (ՏՋ)'!AK46/Ջերմարարություն!$D$6)</f>
        <v/>
      </c>
      <c r="AL46" s="748" t="str">
        <f>IF('ԷնՀ (ՏՋ)'!AL46=0,"",'ԷնՀ (ՏՋ)'!AL46/Ջերմարարություն!$D$6)</f>
        <v/>
      </c>
      <c r="AM46" s="876" t="str">
        <f>IF('ԷնՀ (ՏՋ)'!AM46=0,"",'ԷնՀ (ՏՋ)'!AM46/Ջերմարարություն!$D$6)</f>
        <v/>
      </c>
    </row>
    <row r="47" spans="1:40" s="107" customFormat="1" ht="26.25" customHeight="1" outlineLevel="1">
      <c r="B47" s="623" t="s">
        <v>326</v>
      </c>
      <c r="C47" s="688" t="s">
        <v>541</v>
      </c>
      <c r="D47" s="689" t="s">
        <v>542</v>
      </c>
      <c r="E47" s="626" t="s">
        <v>336</v>
      </c>
      <c r="F47" s="872">
        <f>IF('ԷնՀ (ՏՋ)'!F47=0,"",'ԷնՀ (ՏՋ)'!F47/Ջերմարարություն!$D$6)</f>
        <v>2.6436981338608261</v>
      </c>
      <c r="G47" s="873" t="str">
        <f>IF('ԷնՀ (ՏՋ)'!G47=0,"",'ԷնՀ (ՏՋ)'!G47/Ջերմարարություն!$D$6)</f>
        <v/>
      </c>
      <c r="H47" s="745" t="str">
        <f>IF('ԷնՀ (ՏՋ)'!H47=0,"",'ԷնՀ (ՏՋ)'!H47/Ջերմարարություն!$D$6)</f>
        <v/>
      </c>
      <c r="I47" s="745" t="str">
        <f>IF('ԷնՀ (ՏՋ)'!I47=0,"",'ԷնՀ (ՏՋ)'!I47/Ջերմարարություն!$D$6)</f>
        <v/>
      </c>
      <c r="J47" s="745" t="str">
        <f>IF('ԷնՀ (ՏՋ)'!J47=0,"",'ԷնՀ (ՏՋ)'!J47/Ջերմարարություն!$D$6)</f>
        <v/>
      </c>
      <c r="K47" s="745" t="str">
        <f>IF('ԷնՀ (ՏՋ)'!K47=0,"",'ԷնՀ (ՏՋ)'!K47/Ջերմարարություն!$D$6)</f>
        <v/>
      </c>
      <c r="L47" s="745" t="str">
        <f>IF('ԷնՀ (ՏՋ)'!L47=0,"",'ԷնՀ (ՏՋ)'!L47/Ջերմարարություն!$D$6)</f>
        <v/>
      </c>
      <c r="M47" s="745" t="str">
        <f>IF('ԷնՀ (ՏՋ)'!M47=0,"",'ԷնՀ (ՏՋ)'!M47/Ջերմարարություն!$D$6)</f>
        <v/>
      </c>
      <c r="N47" s="874">
        <f>IF('ԷնՀ (ՏՋ)'!N47=0,"",'ԷնՀ (ՏՋ)'!N47/Ջերմարարություն!$D$6)</f>
        <v>2.9149845705550775E-2</v>
      </c>
      <c r="O47" s="745">
        <f>IF('ԷնՀ (ՏՋ)'!O47=0,"",'ԷնՀ (ՏՋ)'!O47/Ջերմարարություն!$D$6)</f>
        <v>2.8895576573994455E-2</v>
      </c>
      <c r="P47" s="745" t="str">
        <f>IF('ԷնՀ (ՏՋ)'!P47=0,"",'ԷնՀ (ՏՋ)'!P47/Ջերմարարություն!$D$6)</f>
        <v/>
      </c>
      <c r="Q47" s="745" t="str">
        <f>IF('ԷնՀ (ՏՋ)'!Q47=0,"",'ԷնՀ (ՏՋ)'!Q47/Ջերմարարություն!$D$6)</f>
        <v/>
      </c>
      <c r="R47" s="745" t="str">
        <f>IF('ԷնՀ (ՏՋ)'!R47=0,"",'ԷնՀ (ՏՋ)'!R47/Ջերմարարություն!$D$6)</f>
        <v/>
      </c>
      <c r="S47" s="745" t="str">
        <f>IF('ԷնՀ (ՏՋ)'!S47=0,"",'ԷնՀ (ՏՋ)'!S47/Ջերմարարություն!$D$6)</f>
        <v/>
      </c>
      <c r="T47" s="745" t="str">
        <f>IF('ԷնՀ (ՏՋ)'!T47=0,"",'ԷնՀ (ՏՋ)'!T47/Ջերմարարություն!$D$6)</f>
        <v/>
      </c>
      <c r="U47" s="745">
        <f>IF('ԷնՀ (ՏՋ)'!U47=0,"",'ԷնՀ (ՏՋ)'!U47/Ջերմարարություն!$D$6)</f>
        <v>2.5426913155631977E-4</v>
      </c>
      <c r="V47" s="745" t="str">
        <f>IF('ԷնՀ (ՏՋ)'!V47=0,"",'ԷնՀ (ՏՋ)'!V47/Ջերմարարություն!$D$6)</f>
        <v/>
      </c>
      <c r="W47" s="745" t="str">
        <f>IF('ԷնՀ (ՏՋ)'!W47=0,"",'ԷնՀ (ՏՋ)'!W47/Ջերմարարություն!$D$6)</f>
        <v/>
      </c>
      <c r="X47" s="745" t="str">
        <f>IF('ԷնՀ (ՏՋ)'!X47=0,"",'ԷնՀ (ՏՋ)'!X47/Ջերմարարություն!$D$6)</f>
        <v/>
      </c>
      <c r="Y47" s="745" t="str">
        <f>IF('ԷնՀ (ՏՋ)'!Y47=0,"",'ԷնՀ (ՏՋ)'!Y47/Ջերմարարություն!$D$6)</f>
        <v/>
      </c>
      <c r="Z47" s="745" t="str">
        <f>IF('ԷնՀ (ՏՋ)'!Z47=0,"",'ԷնՀ (ՏՋ)'!Z47/Ջերմարարություն!$D$6)</f>
        <v/>
      </c>
      <c r="AA47" s="748">
        <f>IF('ԷնՀ (ՏՋ)'!AA47=0,"",'ԷնՀ (ՏՋ)'!AA47/Ջերմարարություն!$D$6)</f>
        <v>0.76935337079595567</v>
      </c>
      <c r="AB47" s="875">
        <f>IF('ԷնՀ (ՏՋ)'!AB47=0,"",'ԷնՀ (ՏՋ)'!AB47/Ջերմարարություն!$D$6)</f>
        <v>1.600764306869208E-3</v>
      </c>
      <c r="AC47" s="745" t="str">
        <f>IF('ԷնՀ (ՏՋ)'!AC47=0,"",'ԷնՀ (ՏՋ)'!AC47/Ջերմարարություն!$D$6)</f>
        <v/>
      </c>
      <c r="AD47" s="745" t="str">
        <f>IF('ԷնՀ (ՏՋ)'!AD47=0,"",'ԷնՀ (ՏՋ)'!AD47/Ջերմարարություն!$D$6)</f>
        <v/>
      </c>
      <c r="AE47" s="745" t="str">
        <f>IF('ԷնՀ (ՏՋ)'!AE47=0,"",'ԷնՀ (ՏՋ)'!AE47/Ջերմարարություն!$D$6)</f>
        <v/>
      </c>
      <c r="AF47" s="745" t="str">
        <f>IF('ԷնՀ (ՏՋ)'!AF47=0,"",'ԷնՀ (ՏՋ)'!AF47/Ջերմարարություն!$D$6)</f>
        <v/>
      </c>
      <c r="AG47" s="745" t="str">
        <f>IF('ԷնՀ (ՏՋ)'!AG47=0,"",'ԷնՀ (ՏՋ)'!AG47/Ջերմարարություն!$D$6)</f>
        <v/>
      </c>
      <c r="AH47" s="745">
        <f>IF('ԷնՀ (ՏՋ)'!AH47=0,"",'ԷնՀ (ՏՋ)'!AH47/Ջերմարարություն!$D$6)</f>
        <v>1.600764306869208E-3</v>
      </c>
      <c r="AI47" s="745" t="str">
        <f>IF('ԷնՀ (ՏՋ)'!AI47=0,"",'ԷնՀ (ՏՋ)'!AI47/Ջերմարարություն!$D$6)</f>
        <v/>
      </c>
      <c r="AJ47" s="745" t="str">
        <f>IF('ԷնՀ (ՏՋ)'!AJ47=0,"",'ԷնՀ (ՏՋ)'!AJ47/Ջերմարարություն!$D$6)</f>
        <v/>
      </c>
      <c r="AK47" s="874" t="str">
        <f>IF('ԷնՀ (ՏՋ)'!AK47=0,"",'ԷնՀ (ՏՋ)'!AK47/Ջերմարարություն!$D$6)</f>
        <v/>
      </c>
      <c r="AL47" s="748" t="str">
        <f>IF('ԷնՀ (ՏՋ)'!AL47=0,"",'ԷնՀ (ՏՋ)'!AL47/Ջերմարարություն!$D$6)</f>
        <v/>
      </c>
      <c r="AM47" s="876">
        <f>IF('ԷնՀ (ՏՋ)'!AM47=0,"",'ԷնՀ (ՏՋ)'!AM47/Ջերմարարություն!$D$6)</f>
        <v>1.8435941530524504</v>
      </c>
    </row>
    <row r="48" spans="1:40" s="107" customFormat="1" ht="35.25" customHeight="1" outlineLevel="1">
      <c r="B48" s="623" t="s">
        <v>327</v>
      </c>
      <c r="C48" s="688" t="s">
        <v>543</v>
      </c>
      <c r="D48" s="689" t="s">
        <v>544</v>
      </c>
      <c r="E48" s="626" t="s">
        <v>337</v>
      </c>
      <c r="F48" s="872">
        <f>IF('ԷնՀ (ՏՋ)'!F48=0,"",'ԷնՀ (ՏՋ)'!F48/Ջերմարարություն!$D$6)</f>
        <v>89.621647878653121</v>
      </c>
      <c r="G48" s="873" t="str">
        <f>IF('ԷնՀ (ՏՋ)'!G48=0,"",'ԷնՀ (ՏՋ)'!G48/Ջերմարարություն!$D$6)</f>
        <v/>
      </c>
      <c r="H48" s="745" t="str">
        <f>IF('ԷնՀ (ՏՋ)'!H48=0,"",'ԷնՀ (ՏՋ)'!H48/Ջերմարարություն!$D$6)</f>
        <v/>
      </c>
      <c r="I48" s="745" t="str">
        <f>IF('ԷնՀ (ՏՋ)'!I48=0,"",'ԷնՀ (ՏՋ)'!I48/Ջերմարարություն!$D$6)</f>
        <v/>
      </c>
      <c r="J48" s="745" t="str">
        <f>IF('ԷնՀ (ՏՋ)'!J48=0,"",'ԷնՀ (ՏՋ)'!J48/Ջերմարարություն!$D$6)</f>
        <v/>
      </c>
      <c r="K48" s="745" t="str">
        <f>IF('ԷնՀ (ՏՋ)'!K48=0,"",'ԷնՀ (ՏՋ)'!K48/Ջերմարարություն!$D$6)</f>
        <v/>
      </c>
      <c r="L48" s="745" t="str">
        <f>IF('ԷնՀ (ՏՋ)'!L48=0,"",'ԷնՀ (ՏՋ)'!L48/Ջերմարարություն!$D$6)</f>
        <v/>
      </c>
      <c r="M48" s="745" t="str">
        <f>IF('ԷնՀ (ՏՋ)'!M48=0,"",'ԷնՀ (ՏՋ)'!M48/Ջերմարարություն!$D$6)</f>
        <v/>
      </c>
      <c r="N48" s="874">
        <f>IF('ԷնՀ (ՏՋ)'!N48=0,"",'ԷնՀ (ՏՋ)'!N48/Ջերմարարություն!$D$6)</f>
        <v>15.049200960160501</v>
      </c>
      <c r="O48" s="745">
        <f>IF('ԷնՀ (ՏՋ)'!O48=0,"",'ԷնՀ (ՏՋ)'!O48/Ջերմարարություն!$D$6)</f>
        <v>4.6474634565778154E-2</v>
      </c>
      <c r="P48" s="745" t="str">
        <f>IF('ԷնՀ (ՏՋ)'!P48=0,"",'ԷնՀ (ՏՋ)'!P48/Ջերմարարություն!$D$6)</f>
        <v/>
      </c>
      <c r="Q48" s="745" t="str">
        <f>IF('ԷնՀ (ՏՋ)'!Q48=0,"",'ԷնՀ (ՏՋ)'!Q48/Ջերմարարություն!$D$6)</f>
        <v/>
      </c>
      <c r="R48" s="745" t="str">
        <f>IF('ԷնՀ (ՏՋ)'!R48=0,"",'ԷնՀ (ՏՋ)'!R48/Ջերմարարություն!$D$6)</f>
        <v/>
      </c>
      <c r="S48" s="745" t="str">
        <f>IF('ԷնՀ (ՏՋ)'!S48=0,"",'ԷնՀ (ՏՋ)'!S48/Ջերմարարություն!$D$6)</f>
        <v/>
      </c>
      <c r="T48" s="745" t="str">
        <f>IF('ԷնՀ (ՏՋ)'!T48=0,"",'ԷնՀ (ՏՋ)'!T48/Ջերմարարություն!$D$6)</f>
        <v/>
      </c>
      <c r="U48" s="745">
        <f>IF('ԷնՀ (ՏՋ)'!U48=0,"",'ԷնՀ (ՏՋ)'!U48/Ջերմարարություն!$D$6)</f>
        <v>15.002726325594724</v>
      </c>
      <c r="V48" s="745" t="str">
        <f>IF('ԷնՀ (ՏՋ)'!V48=0,"",'ԷնՀ (ՏՋ)'!V48/Ջերմարարություն!$D$6)</f>
        <v/>
      </c>
      <c r="W48" s="745" t="str">
        <f>IF('ԷնՀ (ՏՋ)'!W48=0,"",'ԷնՀ (ՏՋ)'!W48/Ջերմարարություն!$D$6)</f>
        <v/>
      </c>
      <c r="X48" s="745" t="str">
        <f>IF('ԷնՀ (ՏՋ)'!X48=0,"",'ԷնՀ (ՏՋ)'!X48/Ջերմարարություն!$D$6)</f>
        <v/>
      </c>
      <c r="Y48" s="745" t="str">
        <f>IF('ԷնՀ (ՏՋ)'!Y48=0,"",'ԷնՀ (ՏՋ)'!Y48/Ջերմարարություն!$D$6)</f>
        <v/>
      </c>
      <c r="Z48" s="745" t="str">
        <f>IF('ԷնՀ (ՏՋ)'!Z48=0,"",'ԷնՀ (ՏՋ)'!Z48/Ջերմարարություն!$D$6)</f>
        <v/>
      </c>
      <c r="AA48" s="748">
        <f>IF('ԷնՀ (ՏՋ)'!AA48=0,"",'ԷնՀ (ՏՋ)'!AA48/Ջերմարարություն!$D$6)</f>
        <v>5.8115133654210629</v>
      </c>
      <c r="AB48" s="875">
        <f>IF('ԷնՀ (ՏՋ)'!AB48=0,"",'ԷնՀ (ՏՋ)'!AB48/Ջերմարարություն!$D$6)</f>
        <v>6.5840259864335525E-4</v>
      </c>
      <c r="AC48" s="745" t="str">
        <f>IF('ԷնՀ (ՏՋ)'!AC48=0,"",'ԷնՀ (ՏՋ)'!AC48/Ջերմարարություն!$D$6)</f>
        <v/>
      </c>
      <c r="AD48" s="745" t="str">
        <f>IF('ԷնՀ (ՏՋ)'!AD48=0,"",'ԷնՀ (ՏՋ)'!AD48/Ջերմարարություն!$D$6)</f>
        <v/>
      </c>
      <c r="AE48" s="745" t="str">
        <f>IF('ԷնՀ (ՏՋ)'!AE48=0,"",'ԷնՀ (ՏՋ)'!AE48/Ջերմարարություն!$D$6)</f>
        <v/>
      </c>
      <c r="AF48" s="745" t="str">
        <f>IF('ԷնՀ (ՏՋ)'!AF48=0,"",'ԷնՀ (ՏՋ)'!AF48/Ջերմարարություն!$D$6)</f>
        <v/>
      </c>
      <c r="AG48" s="745" t="str">
        <f>IF('ԷնՀ (ՏՋ)'!AG48=0,"",'ԷնՀ (ՏՋ)'!AG48/Ջերմարարություն!$D$6)</f>
        <v/>
      </c>
      <c r="AH48" s="745">
        <f>IF('ԷնՀ (ՏՋ)'!AH48=0,"",'ԷնՀ (ՏՋ)'!AH48/Ջերմարարություն!$D$6)</f>
        <v>6.5840259864335525E-4</v>
      </c>
      <c r="AI48" s="745" t="str">
        <f>IF('ԷնՀ (ՏՋ)'!AI48=0,"",'ԷնՀ (ՏՋ)'!AI48/Ջերմարարություն!$D$6)</f>
        <v/>
      </c>
      <c r="AJ48" s="745" t="str">
        <f>IF('ԷնՀ (ՏՋ)'!AJ48=0,"",'ԷնՀ (ՏՋ)'!AJ48/Ջերմարարություն!$D$6)</f>
        <v/>
      </c>
      <c r="AK48" s="874" t="str">
        <f>IF('ԷնՀ (ՏՋ)'!AK48=0,"",'ԷնՀ (ՏՋ)'!AK48/Ջերմարարություն!$D$6)</f>
        <v/>
      </c>
      <c r="AL48" s="748" t="str">
        <f>IF('ԷնՀ (ՏՋ)'!AL48=0,"",'ԷնՀ (ՏՋ)'!AL48/Ջերմարարություն!$D$6)</f>
        <v/>
      </c>
      <c r="AM48" s="876">
        <f>IF('ԷնՀ (ՏՋ)'!AM48=0,"",'ԷնՀ (ՏՋ)'!AM48/Ջերմարարություն!$D$6)</f>
        <v>68.760275150472907</v>
      </c>
    </row>
    <row r="49" spans="1:40" s="107" customFormat="1" ht="35.25" customHeight="1" outlineLevel="1">
      <c r="B49" s="623" t="s">
        <v>328</v>
      </c>
      <c r="C49" s="688" t="s">
        <v>545</v>
      </c>
      <c r="D49" s="689" t="s">
        <v>546</v>
      </c>
      <c r="E49" s="626" t="s">
        <v>338</v>
      </c>
      <c r="F49" s="872">
        <f>IF('ԷնՀ (ՏՋ)'!F49=0,"",'ԷնՀ (ՏՋ)'!F49/Ջերմարարություն!$D$6)</f>
        <v>86.142916153420302</v>
      </c>
      <c r="G49" s="873" t="str">
        <f>IF('ԷնՀ (ՏՋ)'!G49=0,"",'ԷնՀ (ՏՋ)'!G49/Ջերմարարություն!$D$6)</f>
        <v/>
      </c>
      <c r="H49" s="745" t="str">
        <f>IF('ԷնՀ (ՏՋ)'!H49=0,"",'ԷնՀ (ՏՋ)'!H49/Ջերմարարություն!$D$6)</f>
        <v/>
      </c>
      <c r="I49" s="745" t="str">
        <f>IF('ԷնՀ (ՏՋ)'!I49=0,"",'ԷնՀ (ՏՋ)'!I49/Ջերմարարություն!$D$6)</f>
        <v/>
      </c>
      <c r="J49" s="745" t="str">
        <f>IF('ԷնՀ (ՏՋ)'!J49=0,"",'ԷնՀ (ՏՋ)'!J49/Ջերմարարություն!$D$6)</f>
        <v/>
      </c>
      <c r="K49" s="745" t="str">
        <f>IF('ԷնՀ (ՏՋ)'!K49=0,"",'ԷնՀ (ՏՋ)'!K49/Ջերմարարություն!$D$6)</f>
        <v/>
      </c>
      <c r="L49" s="745" t="str">
        <f>IF('ԷնՀ (ՏՋ)'!L49=0,"",'ԷնՀ (ՏՋ)'!L49/Ջերմարարություն!$D$6)</f>
        <v/>
      </c>
      <c r="M49" s="745" t="str">
        <f>IF('ԷնՀ (ՏՋ)'!M49=0,"",'ԷնՀ (ՏՋ)'!M49/Ջերմարարություն!$D$6)</f>
        <v/>
      </c>
      <c r="N49" s="874">
        <f>IF('ԷնՀ (ՏՋ)'!N49=0,"",'ԷնՀ (ՏՋ)'!N49/Ջերմարարություն!$D$6)</f>
        <v>0.58635401977644019</v>
      </c>
      <c r="O49" s="745">
        <f>IF('ԷնՀ (ՏՋ)'!O49=0,"",'ԷնՀ (ՏՋ)'!O49/Ջերմարարություն!$D$6)</f>
        <v>6.1966179421037541E-3</v>
      </c>
      <c r="P49" s="745" t="str">
        <f>IF('ԷնՀ (ՏՋ)'!P49=0,"",'ԷնՀ (ՏՋ)'!P49/Ջերմարարություն!$D$6)</f>
        <v/>
      </c>
      <c r="Q49" s="745" t="str">
        <f>IF('ԷնՀ (ՏՋ)'!Q49=0,"",'ԷնՀ (ՏՋ)'!Q49/Ջերմարարություն!$D$6)</f>
        <v/>
      </c>
      <c r="R49" s="745" t="str">
        <f>IF('ԷնՀ (ՏՋ)'!R49=0,"",'ԷնՀ (ՏՋ)'!R49/Ջերմարարություն!$D$6)</f>
        <v/>
      </c>
      <c r="S49" s="745" t="str">
        <f>IF('ԷնՀ (ՏՋ)'!S49=0,"",'ԷնՀ (ՏՋ)'!S49/Ջերմարարություն!$D$6)</f>
        <v/>
      </c>
      <c r="T49" s="745" t="str">
        <f>IF('ԷնՀ (ՏՋ)'!T49=0,"",'ԷնՀ (ՏՋ)'!T49/Ջերմարարություն!$D$6)</f>
        <v/>
      </c>
      <c r="U49" s="745">
        <f>IF('ԷնՀ (ՏՋ)'!U49=0,"",'ԷնՀ (ՏՋ)'!U49/Ջերմարարություն!$D$6)</f>
        <v>0.58015740183433639</v>
      </c>
      <c r="V49" s="745" t="str">
        <f>IF('ԷնՀ (ՏՋ)'!V49=0,"",'ԷնՀ (ՏՋ)'!V49/Ջերմարարություն!$D$6)</f>
        <v/>
      </c>
      <c r="W49" s="745" t="str">
        <f>IF('ԷնՀ (ՏՋ)'!W49=0,"",'ԷնՀ (ՏՋ)'!W49/Ջերմարարություն!$D$6)</f>
        <v/>
      </c>
      <c r="X49" s="745" t="str">
        <f>IF('ԷնՀ (ՏՋ)'!X49=0,"",'ԷնՀ (ՏՋ)'!X49/Ջերմարարություն!$D$6)</f>
        <v/>
      </c>
      <c r="Y49" s="745" t="str">
        <f>IF('ԷնՀ (ՏՋ)'!Y49=0,"",'ԷնՀ (ՏՋ)'!Y49/Ջերմարարություն!$D$6)</f>
        <v/>
      </c>
      <c r="Z49" s="745" t="str">
        <f>IF('ԷնՀ (ՏՋ)'!Z49=0,"",'ԷնՀ (ՏՋ)'!Z49/Ջերմարարություն!$D$6)</f>
        <v/>
      </c>
      <c r="AA49" s="748">
        <f>IF('ԷնՀ (ՏՋ)'!AA49=0,"",'ԷնՀ (ՏՋ)'!AA49/Ջերմարարություն!$D$6)</f>
        <v>62.643564139949412</v>
      </c>
      <c r="AB49" s="875">
        <f>IF('ԷնՀ (ՏՋ)'!AB49=0,"",'ԷնՀ (ՏՋ)'!AB49/Ջերմարարություն!$D$6)</f>
        <v>1.9919747778733162E-3</v>
      </c>
      <c r="AC49" s="745" t="str">
        <f>IF('ԷնՀ (ՏՋ)'!AC49=0,"",'ԷնՀ (ՏՋ)'!AC49/Ջերմարարություն!$D$6)</f>
        <v/>
      </c>
      <c r="AD49" s="745" t="str">
        <f>IF('ԷնՀ (ՏՋ)'!AD49=0,"",'ԷնՀ (ՏՋ)'!AD49/Ջերմարարություն!$D$6)</f>
        <v/>
      </c>
      <c r="AE49" s="745" t="str">
        <f>IF('ԷնՀ (ՏՋ)'!AE49=0,"",'ԷնՀ (ՏՋ)'!AE49/Ջերմարարություն!$D$6)</f>
        <v/>
      </c>
      <c r="AF49" s="745" t="str">
        <f>IF('ԷնՀ (ՏՋ)'!AF49=0,"",'ԷնՀ (ՏՋ)'!AF49/Ջերմարարություն!$D$6)</f>
        <v/>
      </c>
      <c r="AG49" s="745">
        <f>IF('ԷնՀ (ՏՋ)'!AG49=0,"",'ԷնՀ (ՏՋ)'!AG49/Ջերմարարություն!$D$6)</f>
        <v>1.9919747778733162E-3</v>
      </c>
      <c r="AH49" s="745" t="str">
        <f>IF('ԷնՀ (ՏՋ)'!AH49=0,"",'ԷնՀ (ՏՋ)'!AH49/Ջերմարարություն!$D$6)</f>
        <v/>
      </c>
      <c r="AI49" s="745" t="str">
        <f>IF('ԷնՀ (ՏՋ)'!AI49=0,"",'ԷնՀ (ՏՋ)'!AI49/Ջերմարարություն!$D$6)</f>
        <v/>
      </c>
      <c r="AJ49" s="745" t="str">
        <f>IF('ԷնՀ (ՏՋ)'!AJ49=0,"",'ԷնՀ (ՏՋ)'!AJ49/Ջերմարարություն!$D$6)</f>
        <v/>
      </c>
      <c r="AK49" s="874" t="str">
        <f>IF('ԷնՀ (ՏՋ)'!AK49=0,"",'ԷնՀ (ՏՋ)'!AK49/Ջերմարարություն!$D$6)</f>
        <v/>
      </c>
      <c r="AL49" s="748" t="str">
        <f>IF('ԷնՀ (ՏՋ)'!AL49=0,"",'ԷնՀ (ՏՋ)'!AL49/Ջերմարարություն!$D$6)</f>
        <v/>
      </c>
      <c r="AM49" s="876">
        <f>IF('ԷնՀ (ՏՋ)'!AM49=0,"",'ԷնՀ (ՏՋ)'!AM49/Ջերմարարություն!$D$6)</f>
        <v>22.911006018916591</v>
      </c>
    </row>
    <row r="50" spans="1:40" s="107" customFormat="1" ht="41.25" customHeight="1" outlineLevel="1">
      <c r="B50" s="623" t="s">
        <v>329</v>
      </c>
      <c r="C50" s="688" t="s">
        <v>547</v>
      </c>
      <c r="D50" s="689" t="s">
        <v>548</v>
      </c>
      <c r="E50" s="626" t="s">
        <v>339</v>
      </c>
      <c r="F50" s="872">
        <f>IF('ԷնՀ (ՏՋ)'!F50=0,"",'ԷնՀ (ՏՋ)'!F50/Ջերմարարություն!$D$6)</f>
        <v>5.2021924468634033</v>
      </c>
      <c r="G50" s="873" t="str">
        <f>IF('ԷնՀ (ՏՋ)'!G50=0,"",'ԷնՀ (ՏՋ)'!G50/Ջերմարարություն!$D$6)</f>
        <v/>
      </c>
      <c r="H50" s="745" t="str">
        <f>IF('ԷնՀ (ՏՋ)'!H50=0,"",'ԷնՀ (ՏՋ)'!H50/Ջերմարարություն!$D$6)</f>
        <v/>
      </c>
      <c r="I50" s="745" t="str">
        <f>IF('ԷնՀ (ՏՋ)'!I50=0,"",'ԷնՀ (ՏՋ)'!I50/Ջերմարարություն!$D$6)</f>
        <v/>
      </c>
      <c r="J50" s="745" t="str">
        <f>IF('ԷնՀ (ՏՋ)'!J50=0,"",'ԷնՀ (ՏՋ)'!J50/Ջերմարարություն!$D$6)</f>
        <v/>
      </c>
      <c r="K50" s="745" t="str">
        <f>IF('ԷնՀ (ՏՋ)'!K50=0,"",'ԷնՀ (ՏՋ)'!K50/Ջերմարարություն!$D$6)</f>
        <v/>
      </c>
      <c r="L50" s="745" t="str">
        <f>IF('ԷնՀ (ՏՋ)'!L50=0,"",'ԷնՀ (ՏՋ)'!L50/Ջերմարարություն!$D$6)</f>
        <v/>
      </c>
      <c r="M50" s="745" t="str">
        <f>IF('ԷնՀ (ՏՋ)'!M50=0,"",'ԷնՀ (ՏՋ)'!M50/Ջերմարարություն!$D$6)</f>
        <v/>
      </c>
      <c r="N50" s="874" t="str">
        <f>IF('ԷնՀ (ՏՋ)'!N50=0,"",'ԷնՀ (ՏՋ)'!N50/Ջերմարարություն!$D$6)</f>
        <v/>
      </c>
      <c r="O50" s="745" t="str">
        <f>IF('ԷնՀ (ՏՋ)'!O50=0,"",'ԷնՀ (ՏՋ)'!O50/Ջերմարարություն!$D$6)</f>
        <v/>
      </c>
      <c r="P50" s="745" t="str">
        <f>IF('ԷնՀ (ՏՋ)'!P50=0,"",'ԷնՀ (ՏՋ)'!P50/Ջերմարարություն!$D$6)</f>
        <v/>
      </c>
      <c r="Q50" s="745" t="str">
        <f>IF('ԷնՀ (ՏՋ)'!Q50=0,"",'ԷնՀ (ՏՋ)'!Q50/Ջերմարարություն!$D$6)</f>
        <v/>
      </c>
      <c r="R50" s="745" t="str">
        <f>IF('ԷնՀ (ՏՋ)'!R50=0,"",'ԷնՀ (ՏՋ)'!R50/Ջերմարարություն!$D$6)</f>
        <v/>
      </c>
      <c r="S50" s="745" t="str">
        <f>IF('ԷնՀ (ՏՋ)'!S50=0,"",'ԷնՀ (ՏՋ)'!S50/Ջերմարարություն!$D$6)</f>
        <v/>
      </c>
      <c r="T50" s="745" t="str">
        <f>IF('ԷնՀ (ՏՋ)'!T50=0,"",'ԷնՀ (ՏՋ)'!T50/Ջերմարարություն!$D$6)</f>
        <v/>
      </c>
      <c r="U50" s="745" t="str">
        <f>IF('ԷնՀ (ՏՋ)'!U50=0,"",'ԷնՀ (ՏՋ)'!U50/Ջերմարարություն!$D$6)</f>
        <v/>
      </c>
      <c r="V50" s="745" t="str">
        <f>IF('ԷնՀ (ՏՋ)'!V50=0,"",'ԷնՀ (ՏՋ)'!V50/Ջերմարարություն!$D$6)</f>
        <v/>
      </c>
      <c r="W50" s="745" t="str">
        <f>IF('ԷնՀ (ՏՋ)'!W50=0,"",'ԷնՀ (ՏՋ)'!W50/Ջերմարարություն!$D$6)</f>
        <v/>
      </c>
      <c r="X50" s="745" t="str">
        <f>IF('ԷնՀ (ՏՋ)'!X50=0,"",'ԷնՀ (ՏՋ)'!X50/Ջերմարարություն!$D$6)</f>
        <v/>
      </c>
      <c r="Y50" s="745" t="str">
        <f>IF('ԷնՀ (ՏՋ)'!Y50=0,"",'ԷնՀ (ՏՋ)'!Y50/Ջերմարարություն!$D$6)</f>
        <v/>
      </c>
      <c r="Z50" s="745" t="str">
        <f>IF('ԷնՀ (ՏՋ)'!Z50=0,"",'ԷնՀ (ՏՋ)'!Z50/Ջերմարարություն!$D$6)</f>
        <v/>
      </c>
      <c r="AA50" s="748">
        <f>IF('ԷնՀ (ՏՋ)'!AA50=0,"",'ԷնՀ (ՏՋ)'!AA50/Ջերմարարություն!$D$6)</f>
        <v>3.485253495874582</v>
      </c>
      <c r="AB50" s="875" t="str">
        <f>IF('ԷնՀ (ՏՋ)'!AB50=0,"",'ԷնՀ (ՏՋ)'!AB50/Ջերմարարություն!$D$6)</f>
        <v/>
      </c>
      <c r="AC50" s="745" t="str">
        <f>IF('ԷնՀ (ՏՋ)'!AC50=0,"",'ԷնՀ (ՏՋ)'!AC50/Ջերմարարություն!$D$6)</f>
        <v/>
      </c>
      <c r="AD50" s="745" t="str">
        <f>IF('ԷնՀ (ՏՋ)'!AD50=0,"",'ԷնՀ (ՏՋ)'!AD50/Ջերմարարություն!$D$6)</f>
        <v/>
      </c>
      <c r="AE50" s="745" t="str">
        <f>IF('ԷնՀ (ՏՋ)'!AE50=0,"",'ԷնՀ (ՏՋ)'!AE50/Ջերմարարություն!$D$6)</f>
        <v/>
      </c>
      <c r="AF50" s="745" t="str">
        <f>IF('ԷնՀ (ՏՋ)'!AF50=0,"",'ԷնՀ (ՏՋ)'!AF50/Ջերմարարություն!$D$6)</f>
        <v/>
      </c>
      <c r="AG50" s="745" t="str">
        <f>IF('ԷնՀ (ՏՋ)'!AG50=0,"",'ԷնՀ (ՏՋ)'!AG50/Ջերմարարություն!$D$6)</f>
        <v/>
      </c>
      <c r="AH50" s="745" t="str">
        <f>IF('ԷնՀ (ՏՋ)'!AH50=0,"",'ԷնՀ (ՏՋ)'!AH50/Ջերմարարություն!$D$6)</f>
        <v/>
      </c>
      <c r="AI50" s="745" t="str">
        <f>IF('ԷնՀ (ՏՋ)'!AI50=0,"",'ԷնՀ (ՏՋ)'!AI50/Ջերմարարություն!$D$6)</f>
        <v/>
      </c>
      <c r="AJ50" s="745" t="str">
        <f>IF('ԷնՀ (ՏՋ)'!AJ50=0,"",'ԷնՀ (ՏՋ)'!AJ50/Ջերմարարություն!$D$6)</f>
        <v/>
      </c>
      <c r="AK50" s="874" t="str">
        <f>IF('ԷնՀ (ՏՋ)'!AK50=0,"",'ԷնՀ (ՏՋ)'!AK50/Ջերմարարություն!$D$6)</f>
        <v/>
      </c>
      <c r="AL50" s="748" t="str">
        <f>IF('ԷնՀ (ՏՋ)'!AL50=0,"",'ԷնՀ (ՏՋ)'!AL50/Ջերմարարություն!$D$6)</f>
        <v/>
      </c>
      <c r="AM50" s="876">
        <f>IF('ԷնՀ (ՏՋ)'!AM50=0,"",'ԷնՀ (ՏՋ)'!AM50/Ջերմարարություն!$D$6)</f>
        <v>1.716938950988822</v>
      </c>
    </row>
    <row r="51" spans="1:40" s="107" customFormat="1" ht="39" customHeight="1" outlineLevel="1">
      <c r="B51" s="623" t="s">
        <v>330</v>
      </c>
      <c r="C51" s="688" t="s">
        <v>549</v>
      </c>
      <c r="D51" s="689" t="s">
        <v>550</v>
      </c>
      <c r="E51" s="626" t="s">
        <v>340</v>
      </c>
      <c r="F51" s="872">
        <f>IF('ԷնՀ (ՏՋ)'!F51=0,"",'ԷնՀ (ՏՋ)'!F51/Ջերմարարություն!$D$6)</f>
        <v>1.05821795623621</v>
      </c>
      <c r="G51" s="873" t="str">
        <f>IF('ԷնՀ (ՏՋ)'!G51=0,"",'ԷնՀ (ՏՋ)'!G51/Ջերմարարություն!$D$6)</f>
        <v/>
      </c>
      <c r="H51" s="745" t="str">
        <f>IF('ԷնՀ (ՏՋ)'!H51=0,"",'ԷնՀ (ՏՋ)'!H51/Ջերմարարություն!$D$6)</f>
        <v/>
      </c>
      <c r="I51" s="745" t="str">
        <f>IF('ԷնՀ (ՏՋ)'!I51=0,"",'ԷնՀ (ՏՋ)'!I51/Ջերմարարություն!$D$6)</f>
        <v/>
      </c>
      <c r="J51" s="745" t="str">
        <f>IF('ԷնՀ (ՏՋ)'!J51=0,"",'ԷնՀ (ՏՋ)'!J51/Ջերմարարություն!$D$6)</f>
        <v/>
      </c>
      <c r="K51" s="745" t="str">
        <f>IF('ԷնՀ (ՏՋ)'!K51=0,"",'ԷնՀ (ՏՋ)'!K51/Ջերմարարություն!$D$6)</f>
        <v/>
      </c>
      <c r="L51" s="745" t="str">
        <f>IF('ԷնՀ (ՏՋ)'!L51=0,"",'ԷնՀ (ՏՋ)'!L51/Ջերմարարություն!$D$6)</f>
        <v/>
      </c>
      <c r="M51" s="745" t="str">
        <f>IF('ԷնՀ (ՏՋ)'!M51=0,"",'ԷնՀ (ՏՋ)'!M51/Ջերմարարություն!$D$6)</f>
        <v/>
      </c>
      <c r="N51" s="874" t="str">
        <f>IF('ԷնՀ (ՏՋ)'!N51=0,"",'ԷնՀ (ՏՋ)'!N51/Ջերմարարություն!$D$6)</f>
        <v/>
      </c>
      <c r="O51" s="745" t="str">
        <f>IF('ԷնՀ (ՏՋ)'!O51=0,"",'ԷնՀ (ՏՋ)'!O51/Ջերմարարություն!$D$6)</f>
        <v/>
      </c>
      <c r="P51" s="745" t="str">
        <f>IF('ԷնՀ (ՏՋ)'!P51=0,"",'ԷնՀ (ՏՋ)'!P51/Ջերմարարություն!$D$6)</f>
        <v/>
      </c>
      <c r="Q51" s="745" t="str">
        <f>IF('ԷնՀ (ՏՋ)'!Q51=0,"",'ԷնՀ (ՏՋ)'!Q51/Ջերմարարություն!$D$6)</f>
        <v/>
      </c>
      <c r="R51" s="745" t="str">
        <f>IF('ԷնՀ (ՏՋ)'!R51=0,"",'ԷնՀ (ՏՋ)'!R51/Ջերմարարություն!$D$6)</f>
        <v/>
      </c>
      <c r="S51" s="745" t="str">
        <f>IF('ԷնՀ (ՏՋ)'!S51=0,"",'ԷնՀ (ՏՋ)'!S51/Ջերմարարություն!$D$6)</f>
        <v/>
      </c>
      <c r="T51" s="745" t="str">
        <f>IF('ԷնՀ (ՏՋ)'!T51=0,"",'ԷնՀ (ՏՋ)'!T51/Ջերմարարություն!$D$6)</f>
        <v/>
      </c>
      <c r="U51" s="745" t="str">
        <f>IF('ԷնՀ (ՏՋ)'!U51=0,"",'ԷնՀ (ՏՋ)'!U51/Ջերմարարություն!$D$6)</f>
        <v/>
      </c>
      <c r="V51" s="745" t="str">
        <f>IF('ԷնՀ (ՏՋ)'!V51=0,"",'ԷնՀ (ՏՋ)'!V51/Ջերմարարություն!$D$6)</f>
        <v/>
      </c>
      <c r="W51" s="745" t="str">
        <f>IF('ԷնՀ (ՏՋ)'!W51=0,"",'ԷնՀ (ՏՋ)'!W51/Ջերմարարություն!$D$6)</f>
        <v/>
      </c>
      <c r="X51" s="745" t="str">
        <f>IF('ԷնՀ (ՏՋ)'!X51=0,"",'ԷնՀ (ՏՋ)'!X51/Ջերմարարություն!$D$6)</f>
        <v/>
      </c>
      <c r="Y51" s="745" t="str">
        <f>IF('ԷնՀ (ՏՋ)'!Y51=0,"",'ԷնՀ (ՏՋ)'!Y51/Ջերմարարություն!$D$6)</f>
        <v/>
      </c>
      <c r="Z51" s="745" t="str">
        <f>IF('ԷնՀ (ՏՋ)'!Z51=0,"",'ԷնՀ (ՏՋ)'!Z51/Ջերմարարություն!$D$6)</f>
        <v/>
      </c>
      <c r="AA51" s="748">
        <f>IF('ԷնՀ (ՏՋ)'!AA51=0,"",'ԷնՀ (ՏՋ)'!AA51/Ջերմարարություն!$D$6)</f>
        <v>6.6180935122232748E-2</v>
      </c>
      <c r="AB51" s="875">
        <f>IF('ԷնՀ (ՏՋ)'!AB51=0,"",'ԷնՀ (ՏՋ)'!AB51/Ջերմարարություն!$D$6)</f>
        <v>0.76675757141492307</v>
      </c>
      <c r="AC51" s="745" t="str">
        <f>IF('ԷնՀ (ՏՋ)'!AC51=0,"",'ԷնՀ (ՏՋ)'!AC51/Ջերմարարություն!$D$6)</f>
        <v/>
      </c>
      <c r="AD51" s="745" t="str">
        <f>IF('ԷնՀ (ՏՋ)'!AD51=0,"",'ԷնՀ (ՏՋ)'!AD51/Ջերմարարություն!$D$6)</f>
        <v/>
      </c>
      <c r="AE51" s="745" t="str">
        <f>IF('ԷնՀ (ՏՋ)'!AE51=0,"",'ԷնՀ (ՏՋ)'!AE51/Ջերմարարություն!$D$6)</f>
        <v/>
      </c>
      <c r="AF51" s="745" t="str">
        <f>IF('ԷնՀ (ՏՋ)'!AF51=0,"",'ԷնՀ (ՏՋ)'!AF51/Ջերմարարություն!$D$6)</f>
        <v/>
      </c>
      <c r="AG51" s="745">
        <f>IF('ԷնՀ (ՏՋ)'!AG51=0,"",'ԷնՀ (ՏՋ)'!AG51/Ջերմարարություն!$D$6)</f>
        <v>0.76675757141492307</v>
      </c>
      <c r="AH51" s="745" t="str">
        <f>IF('ԷնՀ (ՏՋ)'!AH51=0,"",'ԷնՀ (ՏՋ)'!AH51/Ջերմարարություն!$D$6)</f>
        <v/>
      </c>
      <c r="AI51" s="745" t="str">
        <f>IF('ԷնՀ (ՏՋ)'!AI51=0,"",'ԷնՀ (ՏՋ)'!AI51/Ջերմարարություն!$D$6)</f>
        <v/>
      </c>
      <c r="AJ51" s="745" t="str">
        <f>IF('ԷնՀ (ՏՋ)'!AJ51=0,"",'ԷնՀ (ՏՋ)'!AJ51/Ջերմարարություն!$D$6)</f>
        <v/>
      </c>
      <c r="AK51" s="874" t="str">
        <f>IF('ԷնՀ (ՏՋ)'!AK51=0,"",'ԷնՀ (ՏՋ)'!AK51/Ջերմարարություն!$D$6)</f>
        <v/>
      </c>
      <c r="AL51" s="748" t="str">
        <f>IF('ԷնՀ (ՏՋ)'!AL51=0,"",'ԷնՀ (ՏՋ)'!AL51/Ջերմարարություն!$D$6)</f>
        <v/>
      </c>
      <c r="AM51" s="876">
        <f>IF('ԷնՀ (ՏՋ)'!AM51=0,"",'ԷնՀ (ՏՋ)'!AM51/Ջերմարարություն!$D$6)</f>
        <v>0.22527944969905417</v>
      </c>
    </row>
    <row r="52" spans="1:40" s="107" customFormat="1" ht="34.5" customHeight="1" outlineLevel="1">
      <c r="B52" s="623" t="s">
        <v>331</v>
      </c>
      <c r="C52" s="688" t="s">
        <v>551</v>
      </c>
      <c r="D52" s="689" t="s">
        <v>552</v>
      </c>
      <c r="E52" s="626" t="s">
        <v>346</v>
      </c>
      <c r="F52" s="872">
        <f>IF('ԷնՀ (ՏՋ)'!F52=0,"",'ԷնՀ (ՏՋ)'!F52/Ջերմարարություն!$D$6)</f>
        <v>1.3099061651122956</v>
      </c>
      <c r="G52" s="873" t="str">
        <f>IF('ԷնՀ (ՏՋ)'!G52=0,"",'ԷնՀ (ՏՋ)'!G52/Ջերմարարություն!$D$6)</f>
        <v/>
      </c>
      <c r="H52" s="745" t="str">
        <f>IF('ԷնՀ (ՏՋ)'!H52=0,"",'ԷնՀ (ՏՋ)'!H52/Ջերմարարություն!$D$6)</f>
        <v/>
      </c>
      <c r="I52" s="745" t="str">
        <f>IF('ԷնՀ (ՏՋ)'!I52=0,"",'ԷնՀ (ՏՋ)'!I52/Ջերմարարություն!$D$6)</f>
        <v/>
      </c>
      <c r="J52" s="745" t="str">
        <f>IF('ԷնՀ (ՏՋ)'!J52=0,"",'ԷնՀ (ՏՋ)'!J52/Ջերմարարություն!$D$6)</f>
        <v/>
      </c>
      <c r="K52" s="745" t="str">
        <f>IF('ԷնՀ (ՏՋ)'!K52=0,"",'ԷնՀ (ՏՋ)'!K52/Ջերմարարություն!$D$6)</f>
        <v/>
      </c>
      <c r="L52" s="745" t="str">
        <f>IF('ԷնՀ (ՏՋ)'!L52=0,"",'ԷնՀ (ՏՋ)'!L52/Ջերմարարություն!$D$6)</f>
        <v/>
      </c>
      <c r="M52" s="745" t="str">
        <f>IF('ԷնՀ (ՏՋ)'!M52=0,"",'ԷնՀ (ՏՋ)'!M52/Ջերմարարություն!$D$6)</f>
        <v/>
      </c>
      <c r="N52" s="874" t="str">
        <f>IF('ԷնՀ (ՏՋ)'!N52=0,"",'ԷնՀ (ՏՋ)'!N52/Ջերմարարություն!$D$6)</f>
        <v/>
      </c>
      <c r="O52" s="745" t="str">
        <f>IF('ԷնՀ (ՏՋ)'!O52=0,"",'ԷնՀ (ՏՋ)'!O52/Ջերմարարություն!$D$6)</f>
        <v/>
      </c>
      <c r="P52" s="745" t="str">
        <f>IF('ԷնՀ (ՏՋ)'!P52=0,"",'ԷնՀ (ՏՋ)'!P52/Ջերմարարություն!$D$6)</f>
        <v/>
      </c>
      <c r="Q52" s="745" t="str">
        <f>IF('ԷնՀ (ՏՋ)'!Q52=0,"",'ԷնՀ (ՏՋ)'!Q52/Ջերմարարություն!$D$6)</f>
        <v/>
      </c>
      <c r="R52" s="745" t="str">
        <f>IF('ԷնՀ (ՏՋ)'!R52=0,"",'ԷնՀ (ՏՋ)'!R52/Ջերմարարություն!$D$6)</f>
        <v/>
      </c>
      <c r="S52" s="745" t="str">
        <f>IF('ԷնՀ (ՏՋ)'!S52=0,"",'ԷնՀ (ՏՋ)'!S52/Ջերմարարություն!$D$6)</f>
        <v/>
      </c>
      <c r="T52" s="745" t="str">
        <f>IF('ԷնՀ (ՏՋ)'!T52=0,"",'ԷնՀ (ՏՋ)'!T52/Ջերմարարություն!$D$6)</f>
        <v/>
      </c>
      <c r="U52" s="745" t="str">
        <f>IF('ԷնՀ (ՏՋ)'!U52=0,"",'ԷնՀ (ՏՋ)'!U52/Ջերմարարություն!$D$6)</f>
        <v/>
      </c>
      <c r="V52" s="745" t="str">
        <f>IF('ԷնՀ (ՏՋ)'!V52=0,"",'ԷնՀ (ՏՋ)'!V52/Ջերմարարություն!$D$6)</f>
        <v/>
      </c>
      <c r="W52" s="745" t="str">
        <f>IF('ԷնՀ (ՏՋ)'!W52=0,"",'ԷնՀ (ՏՋ)'!W52/Ջերմարարություն!$D$6)</f>
        <v/>
      </c>
      <c r="X52" s="745" t="str">
        <f>IF('ԷնՀ (ՏՋ)'!X52=0,"",'ԷնՀ (ՏՋ)'!X52/Ջերմարարություն!$D$6)</f>
        <v/>
      </c>
      <c r="Y52" s="745" t="str">
        <f>IF('ԷնՀ (ՏՋ)'!Y52=0,"",'ԷնՀ (ՏՋ)'!Y52/Ջերմարարություն!$D$6)</f>
        <v/>
      </c>
      <c r="Z52" s="745" t="str">
        <f>IF('ԷնՀ (ՏՋ)'!Z52=0,"",'ԷնՀ (ՏՋ)'!Z52/Ջերմարարություն!$D$6)</f>
        <v/>
      </c>
      <c r="AA52" s="748">
        <f>IF('ԷնՀ (ՏՋ)'!AA52=0,"",'ԷնՀ (ՏՋ)'!AA52/Ջերմարարություն!$D$6)</f>
        <v>0.41114905944687091</v>
      </c>
      <c r="AB52" s="875">
        <f>IF('ԷնՀ (ՏՋ)'!AB52=0,"",'ԷնՀ (ՏՋ)'!AB52/Ջերմարարություն!$D$6)</f>
        <v>2.282471099646508E-3</v>
      </c>
      <c r="AC52" s="745" t="str">
        <f>IF('ԷնՀ (ՏՋ)'!AC52=0,"",'ԷնՀ (ՏՋ)'!AC52/Ջերմարարություն!$D$6)</f>
        <v/>
      </c>
      <c r="AD52" s="745" t="str">
        <f>IF('ԷնՀ (ՏՋ)'!AD52=0,"",'ԷնՀ (ՏՋ)'!AD52/Ջերմարարություն!$D$6)</f>
        <v/>
      </c>
      <c r="AE52" s="745" t="str">
        <f>IF('ԷնՀ (ՏՋ)'!AE52=0,"",'ԷնՀ (ՏՋ)'!AE52/Ջերմարարություն!$D$6)</f>
        <v/>
      </c>
      <c r="AF52" s="745" t="str">
        <f>IF('ԷնՀ (ՏՋ)'!AF52=0,"",'ԷնՀ (ՏՋ)'!AF52/Ջերմարարություն!$D$6)</f>
        <v/>
      </c>
      <c r="AG52" s="745">
        <f>IF('ԷնՀ (ՏՋ)'!AG52=0,"",'ԷնՀ (ՏՋ)'!AG52/Ջերմարարություն!$D$6)</f>
        <v>2.282471099646508E-3</v>
      </c>
      <c r="AH52" s="745" t="str">
        <f>IF('ԷնՀ (ՏՋ)'!AH52=0,"",'ԷնՀ (ՏՋ)'!AH52/Ջերմարարություն!$D$6)</f>
        <v/>
      </c>
      <c r="AI52" s="745" t="str">
        <f>IF('ԷնՀ (ՏՋ)'!AI52=0,"",'ԷնՀ (ՏՋ)'!AI52/Ջերմարարություն!$D$6)</f>
        <v/>
      </c>
      <c r="AJ52" s="745" t="str">
        <f>IF('ԷնՀ (ՏՋ)'!AJ52=0,"",'ԷնՀ (ՏՋ)'!AJ52/Ջերմարարություն!$D$6)</f>
        <v/>
      </c>
      <c r="AK52" s="874" t="str">
        <f>IF('ԷնՀ (ՏՋ)'!AK52=0,"",'ԷնՀ (ՏՋ)'!AK52/Ջերմարարություն!$D$6)</f>
        <v/>
      </c>
      <c r="AL52" s="748" t="str">
        <f>IF('ԷնՀ (ՏՋ)'!AL52=0,"",'ԷնՀ (ՏՋ)'!AL52/Ջերմարարություն!$D$6)</f>
        <v/>
      </c>
      <c r="AM52" s="876">
        <f>IF('ԷնՀ (ՏՋ)'!AM52=0,"",'ԷնՀ (ՏՋ)'!AM52/Ջերմարարություն!$D$6)</f>
        <v>0.89647463456577814</v>
      </c>
    </row>
    <row r="53" spans="1:40" s="107" customFormat="1" ht="26.25" customHeight="1" outlineLevel="1">
      <c r="B53" s="623" t="s">
        <v>332</v>
      </c>
      <c r="C53" s="688" t="s">
        <v>553</v>
      </c>
      <c r="D53" s="689" t="s">
        <v>554</v>
      </c>
      <c r="E53" s="626" t="s">
        <v>313</v>
      </c>
      <c r="F53" s="872">
        <f>IF('ԷնՀ (ՏՋ)'!F53=0,"",'ԷնՀ (ՏՋ)'!F53/Ջերմարարություն!$D$6)</f>
        <v>7.1919978218379219</v>
      </c>
      <c r="G53" s="873">
        <f>IF('ԷնՀ (ՏՋ)'!G53=0,"",'ԷնՀ (ՏՋ)'!G53/Ջերմարարություն!$D$6)</f>
        <v>5.6914588707366004E-4</v>
      </c>
      <c r="H53" s="745" t="str">
        <f>IF('ԷնՀ (ՏՋ)'!H53=0,"",'ԷնՀ (ՏՋ)'!H53/Ջերմարարություն!$D$6)</f>
        <v/>
      </c>
      <c r="I53" s="745">
        <f>IF('ԷնՀ (ՏՋ)'!I53=0,"",'ԷնՀ (ՏՋ)'!I53/Ջերմարարություն!$D$6)</f>
        <v>5.6914588707366004E-4</v>
      </c>
      <c r="J53" s="745" t="str">
        <f>IF('ԷնՀ (ՏՋ)'!J53=0,"",'ԷնՀ (ՏՋ)'!J53/Ջերմարարություն!$D$6)</f>
        <v/>
      </c>
      <c r="K53" s="745" t="str">
        <f>IF('ԷնՀ (ՏՋ)'!K53=0,"",'ԷնՀ (ՏՋ)'!K53/Ջերմարարություն!$D$6)</f>
        <v/>
      </c>
      <c r="L53" s="745" t="str">
        <f>IF('ԷնՀ (ՏՋ)'!L53=0,"",'ԷնՀ (ՏՋ)'!L53/Ջերմարարություն!$D$6)</f>
        <v/>
      </c>
      <c r="M53" s="745" t="str">
        <f>IF('ԷնՀ (ՏՋ)'!M53=0,"",'ԷնՀ (ՏՋ)'!M53/Ջերմարարություն!$D$6)</f>
        <v/>
      </c>
      <c r="N53" s="874">
        <f>IF('ԷնՀ (ՏՋ)'!N53=0,"",'ԷնՀ (ՏՋ)'!N53/Ջերմարարություն!$D$6)</f>
        <v>0.90397517292442908</v>
      </c>
      <c r="O53" s="745">
        <f>IF('ԷնՀ (ՏՋ)'!O53=0,"",'ԷնՀ (ՏՋ)'!O53/Ջերմարարություն!$D$6)</f>
        <v>1.8216298843985856E-2</v>
      </c>
      <c r="P53" s="745" t="str">
        <f>IF('ԷնՀ (ՏՋ)'!P53=0,"",'ԷնՀ (ՏՋ)'!P53/Ջերմարարություն!$D$6)</f>
        <v/>
      </c>
      <c r="Q53" s="745" t="str">
        <f>IF('ԷնՀ (ՏՋ)'!Q53=0,"",'ԷնՀ (ՏՋ)'!Q53/Ջերմարարություն!$D$6)</f>
        <v/>
      </c>
      <c r="R53" s="745">
        <f>IF('ԷնՀ (ՏՋ)'!R53=0,"",'ԷնՀ (ՏՋ)'!R53/Ջերմարարություն!$D$6)</f>
        <v>8.3709276774625016E-2</v>
      </c>
      <c r="S53" s="745" t="str">
        <f>IF('ԷնՀ (ՏՋ)'!S53=0,"",'ԷնՀ (ՏՋ)'!S53/Ջերմարարություն!$D$6)</f>
        <v/>
      </c>
      <c r="T53" s="745" t="str">
        <f>IF('ԷնՀ (ՏՋ)'!T53=0,"",'ԷնՀ (ՏՋ)'!T53/Ջերմարարություն!$D$6)</f>
        <v/>
      </c>
      <c r="U53" s="745">
        <f>IF('ԷնՀ (ՏՋ)'!U53=0,"",'ԷնՀ (ՏՋ)'!U53/Ջերմարարություն!$D$6)</f>
        <v>0.80204959730581815</v>
      </c>
      <c r="V53" s="745" t="str">
        <f>IF('ԷնՀ (ՏՋ)'!V53=0,"",'ԷնՀ (ՏՋ)'!V53/Ջերմարարություն!$D$6)</f>
        <v/>
      </c>
      <c r="W53" s="745" t="str">
        <f>IF('ԷնՀ (ՏՋ)'!W53=0,"",'ԷնՀ (ՏՋ)'!W53/Ջերմարարություն!$D$6)</f>
        <v/>
      </c>
      <c r="X53" s="745" t="str">
        <f>IF('ԷնՀ (ՏՋ)'!X53=0,"",'ԷնՀ (ՏՋ)'!X53/Ջերմարարություն!$D$6)</f>
        <v/>
      </c>
      <c r="Y53" s="745" t="str">
        <f>IF('ԷնՀ (ՏՋ)'!Y53=0,"",'ԷնՀ (ՏՋ)'!Y53/Ջերմարարություն!$D$6)</f>
        <v/>
      </c>
      <c r="Z53" s="745" t="str">
        <f>IF('ԷնՀ (ՏՋ)'!Z53=0,"",'ԷնՀ (ՏՋ)'!Z53/Ջերմարարություն!$D$6)</f>
        <v/>
      </c>
      <c r="AA53" s="748">
        <f>IF('ԷնՀ (ՏՋ)'!AA53=0,"",'ԷնՀ (ՏՋ)'!AA53/Ջերմարարություն!$D$6)</f>
        <v>3.6093427492287691</v>
      </c>
      <c r="AB53" s="875">
        <f>IF('ԷնՀ (ՏՋ)'!AB53=0,"",'ԷնՀ (ՏՋ)'!AB53/Ջերմարարություն!$D$6)</f>
        <v>3.6807108053883639E-5</v>
      </c>
      <c r="AC53" s="745" t="str">
        <f>IF('ԷնՀ (ՏՋ)'!AC53=0,"",'ԷնՀ (ՏՋ)'!AC53/Ջերմարարություն!$D$6)</f>
        <v/>
      </c>
      <c r="AD53" s="745" t="str">
        <f>IF('ԷնՀ (ՏՋ)'!AD53=0,"",'ԷնՀ (ՏՋ)'!AD53/Ջերմարարություն!$D$6)</f>
        <v/>
      </c>
      <c r="AE53" s="745" t="str">
        <f>IF('ԷնՀ (ՏՋ)'!AE53=0,"",'ԷնՀ (ՏՋ)'!AE53/Ջերմարարություն!$D$6)</f>
        <v/>
      </c>
      <c r="AF53" s="745" t="str">
        <f>IF('ԷնՀ (ՏՋ)'!AF53=0,"",'ԷնՀ (ՏՋ)'!AF53/Ջերմարարություն!$D$6)</f>
        <v/>
      </c>
      <c r="AG53" s="745">
        <f>IF('ԷնՀ (ՏՋ)'!AG53=0,"",'ԷնՀ (ՏՋ)'!AG53/Ջերմարարություն!$D$6)</f>
        <v>3.3199579631221938E-5</v>
      </c>
      <c r="AH53" s="745">
        <f>IF('ԷնՀ (ՏՋ)'!AH53=0,"",'ԷնՀ (ՏՋ)'!AH53/Ջերմարարություն!$D$6)</f>
        <v>3.6075284226616989E-6</v>
      </c>
      <c r="AI53" s="745" t="str">
        <f>IF('ԷնՀ (ՏՋ)'!AI53=0,"",'ԷնՀ (ՏՋ)'!AI53/Ջերմարարություն!$D$6)</f>
        <v/>
      </c>
      <c r="AJ53" s="745" t="str">
        <f>IF('ԷնՀ (ՏՋ)'!AJ53=0,"",'ԷնՀ (ՏՋ)'!AJ53/Ջերմարարություն!$D$6)</f>
        <v/>
      </c>
      <c r="AK53" s="874" t="str">
        <f>IF('ԷնՀ (ՏՋ)'!AK53=0,"",'ԷնՀ (ՏՋ)'!AK53/Ջերմարարություն!$D$6)</f>
        <v/>
      </c>
      <c r="AL53" s="748" t="str">
        <f>IF('ԷնՀ (ՏՋ)'!AL53=0,"",'ԷնՀ (ՏՋ)'!AL53/Ջերմարարություն!$D$6)</f>
        <v/>
      </c>
      <c r="AM53" s="876">
        <f>IF('ԷնՀ (ՏՋ)'!AM53=0,"",'ԷնՀ (ՏՋ)'!AM53/Ջերմարարություն!$D$6)</f>
        <v>2.678073946689596</v>
      </c>
    </row>
    <row r="54" spans="1:40" s="107" customFormat="1" ht="26.25" customHeight="1" outlineLevel="1">
      <c r="B54" s="623" t="s">
        <v>342</v>
      </c>
      <c r="C54" s="688" t="s">
        <v>555</v>
      </c>
      <c r="D54" s="689" t="s">
        <v>496</v>
      </c>
      <c r="E54" s="626" t="s">
        <v>344</v>
      </c>
      <c r="F54" s="872">
        <f>IF('ԷնՀ (ՏՋ)'!F54=0,"",'ԷնՀ (ՏՋ)'!F54/Ջերմարարություն!$D$6)</f>
        <v>5.2785174777542165</v>
      </c>
      <c r="G54" s="873" t="str">
        <f>IF('ԷնՀ (ՏՋ)'!G54=0,"",'ԷնՀ (ՏՋ)'!G54/Ջերմարարություն!$D$6)</f>
        <v/>
      </c>
      <c r="H54" s="745" t="str">
        <f>IF('ԷնՀ (ՏՋ)'!H54=0,"",'ԷնՀ (ՏՋ)'!H54/Ջերմարարություն!$D$6)</f>
        <v/>
      </c>
      <c r="I54" s="745" t="str">
        <f>IF('ԷնՀ (ՏՋ)'!I54=0,"",'ԷնՀ (ՏՋ)'!I54/Ջերմարարություն!$D$6)</f>
        <v/>
      </c>
      <c r="J54" s="745" t="str">
        <f>IF('ԷնՀ (ՏՋ)'!J54=0,"",'ԷնՀ (ՏՋ)'!J54/Ջերմարարություն!$D$6)</f>
        <v/>
      </c>
      <c r="K54" s="745" t="str">
        <f>IF('ԷնՀ (ՏՋ)'!K54=0,"",'ԷնՀ (ՏՋ)'!K54/Ջերմարարություն!$D$6)</f>
        <v/>
      </c>
      <c r="L54" s="745" t="str">
        <f>IF('ԷնՀ (ՏՋ)'!L54=0,"",'ԷնՀ (ՏՋ)'!L54/Ջերմարարություն!$D$6)</f>
        <v/>
      </c>
      <c r="M54" s="745" t="str">
        <f>IF('ԷնՀ (ՏՋ)'!M54=0,"",'ԷնՀ (ՏՋ)'!M54/Ջերմարարություն!$D$6)</f>
        <v/>
      </c>
      <c r="N54" s="874">
        <f>IF('ԷնՀ (ՏՋ)'!N54=0,"",'ԷնՀ (ՏՋ)'!N54/Ջերմարարություն!$D$6)</f>
        <v>3.1234260055412245E-3</v>
      </c>
      <c r="O54" s="745">
        <f>IF('ԷնՀ (ՏՋ)'!O54=0,"",'ԷնՀ (ՏՋ)'!O54/Ջերմարարություն!$D$6)</f>
        <v>1.4282984618324255E-3</v>
      </c>
      <c r="P54" s="745" t="str">
        <f>IF('ԷնՀ (ՏՋ)'!P54=0,"",'ԷնՀ (ՏՋ)'!P54/Ջերմարարություն!$D$6)</f>
        <v/>
      </c>
      <c r="Q54" s="745" t="str">
        <f>IF('ԷնՀ (ՏՋ)'!Q54=0,"",'ԷնՀ (ՏՋ)'!Q54/Ջերմարարություն!$D$6)</f>
        <v/>
      </c>
      <c r="R54" s="745" t="str">
        <f>IF('ԷնՀ (ՏՋ)'!R54=0,"",'ԷնՀ (ՏՋ)'!R54/Ջերմարարություն!$D$6)</f>
        <v/>
      </c>
      <c r="S54" s="745" t="str">
        <f>IF('ԷնՀ (ՏՋ)'!S54=0,"",'ԷնՀ (ՏՋ)'!S54/Ջերմարարություն!$D$6)</f>
        <v/>
      </c>
      <c r="T54" s="745" t="str">
        <f>IF('ԷնՀ (ՏՋ)'!T54=0,"",'ԷնՀ (ՏՋ)'!T54/Ջերմարարություն!$D$6)</f>
        <v/>
      </c>
      <c r="U54" s="745">
        <f>IF('ԷնՀ (ՏՋ)'!U54=0,"",'ԷնՀ (ՏՋ)'!U54/Ջերմարարություն!$D$6)</f>
        <v>1.695127543708799E-3</v>
      </c>
      <c r="V54" s="745" t="str">
        <f>IF('ԷնՀ (ՏՋ)'!V54=0,"",'ԷնՀ (ՏՋ)'!V54/Ջերմարարություն!$D$6)</f>
        <v/>
      </c>
      <c r="W54" s="745" t="str">
        <f>IF('ԷնՀ (ՏՋ)'!W54=0,"",'ԷնՀ (ՏՋ)'!W54/Ջերմարարություն!$D$6)</f>
        <v/>
      </c>
      <c r="X54" s="745" t="str">
        <f>IF('ԷնՀ (ՏՋ)'!X54=0,"",'ԷնՀ (ՏՋ)'!X54/Ջերմարարություն!$D$6)</f>
        <v/>
      </c>
      <c r="Y54" s="745" t="str">
        <f>IF('ԷնՀ (ՏՋ)'!Y54=0,"",'ԷնՀ (ՏՋ)'!Y54/Ջերմարարություն!$D$6)</f>
        <v/>
      </c>
      <c r="Z54" s="745" t="str">
        <f>IF('ԷնՀ (ՏՋ)'!Z54=0,"",'ԷնՀ (ՏՋ)'!Z54/Ջերմարարություն!$D$6)</f>
        <v/>
      </c>
      <c r="AA54" s="748">
        <f>IF('ԷնՀ (ՏՋ)'!AA54=0,"",'ԷնՀ (ՏՋ)'!AA54/Ջերմարարություն!$D$6)</f>
        <v>1.266537645901729</v>
      </c>
      <c r="AB54" s="875" t="str">
        <f>IF('ԷնՀ (ՏՋ)'!AB54=0,"",'ԷնՀ (ՏՋ)'!AB54/Ջերմարարություն!$D$6)</f>
        <v/>
      </c>
      <c r="AC54" s="745" t="str">
        <f>IF('ԷնՀ (ՏՋ)'!AC54=0,"",'ԷնՀ (ՏՋ)'!AC54/Ջերմարարություն!$D$6)</f>
        <v/>
      </c>
      <c r="AD54" s="745" t="str">
        <f>IF('ԷնՀ (ՏՋ)'!AD54=0,"",'ԷնՀ (ՏՋ)'!AD54/Ջերմարարություն!$D$6)</f>
        <v/>
      </c>
      <c r="AE54" s="745" t="str">
        <f>IF('ԷնՀ (ՏՋ)'!AE54=0,"",'ԷնՀ (ՏՋ)'!AE54/Ջերմարարություն!$D$6)</f>
        <v/>
      </c>
      <c r="AF54" s="745" t="str">
        <f>IF('ԷնՀ (ՏՋ)'!AF54=0,"",'ԷնՀ (ՏՋ)'!AF54/Ջերմարարություն!$D$6)</f>
        <v/>
      </c>
      <c r="AG54" s="745" t="str">
        <f>IF('ԷնՀ (ՏՋ)'!AG54=0,"",'ԷնՀ (ՏՋ)'!AG54/Ջերմարարություն!$D$6)</f>
        <v/>
      </c>
      <c r="AH54" s="745" t="str">
        <f>IF('ԷնՀ (ՏՋ)'!AH54=0,"",'ԷնՀ (ՏՋ)'!AH54/Ջերմարարություն!$D$6)</f>
        <v/>
      </c>
      <c r="AI54" s="745" t="str">
        <f>IF('ԷնՀ (ՏՋ)'!AI54=0,"",'ԷնՀ (ՏՋ)'!AI54/Ջերմարարություն!$D$6)</f>
        <v/>
      </c>
      <c r="AJ54" s="745" t="str">
        <f>IF('ԷնՀ (ՏՋ)'!AJ54=0,"",'ԷնՀ (ՏՋ)'!AJ54/Ջերմարարություն!$D$6)</f>
        <v/>
      </c>
      <c r="AK54" s="874" t="str">
        <f>IF('ԷնՀ (ՏՋ)'!AK54=0,"",'ԷնՀ (ՏՋ)'!AK54/Ջերմարարություն!$D$6)</f>
        <v/>
      </c>
      <c r="AL54" s="748" t="str">
        <f>IF('ԷնՀ (ՏՋ)'!AL54=0,"",'ԷնՀ (ՏՋ)'!AL54/Ջերմարարություն!$D$6)</f>
        <v/>
      </c>
      <c r="AM54" s="876">
        <f>IF('ԷնՀ (ՏՋ)'!AM54=0,"",'ԷնՀ (ՏՋ)'!AM54/Ջերմարարություն!$D$6)</f>
        <v>4.0088564058469469</v>
      </c>
    </row>
    <row r="55" spans="1:40" ht="26.25" customHeight="1">
      <c r="A55" s="105"/>
      <c r="B55" s="999" t="s">
        <v>175</v>
      </c>
      <c r="C55" s="1018" t="s">
        <v>556</v>
      </c>
      <c r="D55" s="981" t="s">
        <v>557</v>
      </c>
      <c r="E55" s="1019" t="s">
        <v>195</v>
      </c>
      <c r="F55" s="1004">
        <f>IF('ԷնՀ (ՏՋ)'!F55=0,"",'ԷնՀ (ՏՋ)'!F55/Ջերմարարություն!$D$6)</f>
        <v>617.49310104377662</v>
      </c>
      <c r="G55" s="726" t="str">
        <f>IF('ԷնՀ (ՏՋ)'!G55=0,"",'ԷնՀ (ՏՋ)'!G55/Ջերմարարություն!$D$6)</f>
        <v/>
      </c>
      <c r="H55" s="984" t="str">
        <f>IF('ԷնՀ (ՏՋ)'!H55=0,"",'ԷնՀ (ՏՋ)'!H55/Ջերմարարություն!$D$6)</f>
        <v/>
      </c>
      <c r="I55" s="984" t="str">
        <f>IF('ԷնՀ (ՏՋ)'!I55=0,"",'ԷնՀ (ՏՋ)'!I55/Ջերմարարություն!$D$6)</f>
        <v/>
      </c>
      <c r="J55" s="984" t="str">
        <f>IF('ԷնՀ (ՏՋ)'!J55=0,"",'ԷնՀ (ՏՋ)'!J55/Ջերմարարություն!$D$6)</f>
        <v/>
      </c>
      <c r="K55" s="984" t="str">
        <f>IF('ԷնՀ (ՏՋ)'!K55=0,"",'ԷնՀ (ՏՋ)'!K55/Ջերմարարություն!$D$6)</f>
        <v/>
      </c>
      <c r="L55" s="984" t="str">
        <f>IF('ԷնՀ (ՏՋ)'!L55=0,"",'ԷնՀ (ՏՋ)'!L55/Ջերմարարություն!$D$6)</f>
        <v/>
      </c>
      <c r="M55" s="984" t="str">
        <f>IF('ԷնՀ (ՏՋ)'!M55=0,"",'ԷնՀ (ՏՋ)'!M55/Ջերմարարություն!$D$6)</f>
        <v/>
      </c>
      <c r="N55" s="985">
        <f>IF('ԷնՀ (ՏՋ)'!N55=0,"",'ԷնՀ (ՏՋ)'!N55/Ջերմարարություն!$D$6)</f>
        <v>222.28146956498998</v>
      </c>
      <c r="O55" s="984">
        <f>IF('ԷնՀ (ՏՋ)'!O55=0,"",'ԷնՀ (ՏՋ)'!O55/Ջերմարարություն!$D$6)</f>
        <v>0.78942275723703048</v>
      </c>
      <c r="P55" s="984">
        <f>IF('ԷնՀ (ՏՋ)'!P55=0,"",'ԷնՀ (ՏՋ)'!P55/Ջերմարարություն!$D$6)</f>
        <v>146.70593508168531</v>
      </c>
      <c r="Q55" s="984" t="str">
        <f>IF('ԷնՀ (ՏՋ)'!Q55=0,"",'ԷնՀ (ՏՋ)'!Q55/Ջերմարարություն!$D$6)</f>
        <v/>
      </c>
      <c r="R55" s="984" t="str">
        <f>IF('ԷնՀ (ՏՋ)'!R55=0,"",'ԷնՀ (ՏՋ)'!R55/Ջերմարարություն!$D$6)</f>
        <v/>
      </c>
      <c r="S55" s="984" t="str">
        <f>IF('ԷնՀ (ՏՋ)'!S55=0,"",'ԷնՀ (ՏՋ)'!S55/Ջերմարարություն!$D$6)</f>
        <v/>
      </c>
      <c r="T55" s="984" t="str">
        <f>IF('ԷնՀ (ՏՋ)'!T55=0,"",'ԷնՀ (ՏՋ)'!T55/Ջերմարարություն!$D$6)</f>
        <v/>
      </c>
      <c r="U55" s="984">
        <f>IF('ԷնՀ (ՏՋ)'!U55=0,"",'ԷնՀ (ՏՋ)'!U55/Ջերմարարություն!$D$6)</f>
        <v>74.786111726067645</v>
      </c>
      <c r="V55" s="984" t="str">
        <f>IF('ԷնՀ (ՏՋ)'!V55=0,"",'ԷնՀ (ՏՋ)'!V55/Ջերմարարություն!$D$6)</f>
        <v/>
      </c>
      <c r="W55" s="984" t="str">
        <f>IF('ԷնՀ (ՏՋ)'!W55=0,"",'ԷնՀ (ՏՋ)'!W55/Ջերմարարություն!$D$6)</f>
        <v/>
      </c>
      <c r="X55" s="984" t="str">
        <f>IF('ԷնՀ (ՏՋ)'!X55=0,"",'ԷնՀ (ՏՋ)'!X55/Ջերմարարություն!$D$6)</f>
        <v/>
      </c>
      <c r="Y55" s="984" t="str">
        <f>IF('ԷնՀ (ՏՋ)'!Y55=0,"",'ԷնՀ (ՏՋ)'!Y55/Ջերմարարություն!$D$6)</f>
        <v/>
      </c>
      <c r="Z55" s="984" t="str">
        <f>IF('ԷնՀ (ՏՋ)'!Z55=0,"",'ԷնՀ (ՏՋ)'!Z55/Ջերմարարություն!$D$6)</f>
        <v/>
      </c>
      <c r="AA55" s="986">
        <f>IF('ԷնՀ (ՏՋ)'!AA55=0,"",'ԷնՀ (ՏՋ)'!AA55/Ջերմարարություն!$D$6)</f>
        <v>386.57938728274206</v>
      </c>
      <c r="AB55" s="727" t="str">
        <f>IF('ԷնՀ (ՏՋ)'!AB55=0,"",'ԷնՀ (ՏՋ)'!AB55/Ջերմարարություն!$D$6)</f>
        <v/>
      </c>
      <c r="AC55" s="984" t="str">
        <f>IF('ԷնՀ (ՏՋ)'!AC55=0,"",'ԷնՀ (ՏՋ)'!AC55/Ջերմարարություն!$D$6)</f>
        <v/>
      </c>
      <c r="AD55" s="984" t="str">
        <f>IF('ԷնՀ (ՏՋ)'!AD55=0,"",'ԷնՀ (ՏՋ)'!AD55/Ջերմարարություն!$D$6)</f>
        <v/>
      </c>
      <c r="AE55" s="984" t="str">
        <f>IF('ԷնՀ (ՏՋ)'!AE55=0,"",'ԷնՀ (ՏՋ)'!AE55/Ջերմարարություն!$D$6)</f>
        <v/>
      </c>
      <c r="AF55" s="984" t="str">
        <f>IF('ԷնՀ (ՏՋ)'!AF55=0,"",'ԷնՀ (ՏՋ)'!AF55/Ջերմարարություն!$D$6)</f>
        <v/>
      </c>
      <c r="AG55" s="984" t="str">
        <f>IF('ԷնՀ (ՏՋ)'!AG55=0,"",'ԷնՀ (ՏՋ)'!AG55/Ջերմարարություն!$D$6)</f>
        <v/>
      </c>
      <c r="AH55" s="984" t="str">
        <f>IF('ԷնՀ (ՏՋ)'!AH55=0,"",'ԷնՀ (ՏՋ)'!AH55/Ջերմարարություն!$D$6)</f>
        <v/>
      </c>
      <c r="AI55" s="984" t="str">
        <f>IF('ԷնՀ (ՏՋ)'!AI55=0,"",'ԷնՀ (ՏՋ)'!AI55/Ջերմարարություն!$D$6)</f>
        <v/>
      </c>
      <c r="AJ55" s="984" t="str">
        <f>IF('ԷնՀ (ՏՋ)'!AJ55=0,"",'ԷնՀ (ՏՋ)'!AJ55/Ջերմարարություն!$D$6)</f>
        <v/>
      </c>
      <c r="AK55" s="985" t="str">
        <f>IF('ԷնՀ (ՏՋ)'!AK55=0,"",'ԷնՀ (ՏՋ)'!AK55/Ջերմարարություն!$D$6)</f>
        <v/>
      </c>
      <c r="AL55" s="986" t="str">
        <f>IF('ԷնՀ (ՏՋ)'!AL55=0,"",'ԷնՀ (ՏՋ)'!AL55/Ջերմարարություն!$D$6)</f>
        <v/>
      </c>
      <c r="AM55" s="971">
        <f>IF('ԷնՀ (ՏՋ)'!AM55=0,"",'ԷնՀ (ՏՋ)'!AM55/Ջերմարարություն!$D$6)</f>
        <v>8.6322441960447112</v>
      </c>
    </row>
    <row r="56" spans="1:40" ht="40.5" customHeight="1" outlineLevel="1">
      <c r="A56" s="105"/>
      <c r="B56" s="552" t="s">
        <v>176</v>
      </c>
      <c r="C56" s="688" t="s">
        <v>558</v>
      </c>
      <c r="D56" s="689" t="s">
        <v>559</v>
      </c>
      <c r="E56" s="626" t="s">
        <v>315</v>
      </c>
      <c r="F56" s="872">
        <f>IF('ԷնՀ (ՏՋ)'!F56=0,"",'ԷնՀ (ՏՋ)'!F56/Ջերմարարություն!$D$6)</f>
        <v>6.1601031814273428</v>
      </c>
      <c r="G56" s="873" t="str">
        <f>IF('ԷնՀ (ՏՋ)'!G56=0,"",'ԷնՀ (ՏՋ)'!G56/Ջերմարարություն!$D$6)</f>
        <v/>
      </c>
      <c r="H56" s="745" t="str">
        <f>IF('ԷնՀ (ՏՋ)'!H56=0,"",'ԷնՀ (ՏՋ)'!H56/Ջերմարարություն!$D$6)</f>
        <v/>
      </c>
      <c r="I56" s="745" t="str">
        <f>IF('ԷնՀ (ՏՋ)'!I56=0,"",'ԷնՀ (ՏՋ)'!I56/Ջերմարարություն!$D$6)</f>
        <v/>
      </c>
      <c r="J56" s="745" t="str">
        <f>IF('ԷնՀ (ՏՋ)'!J56=0,"",'ԷնՀ (ՏՋ)'!J56/Ջերմարարություն!$D$6)</f>
        <v/>
      </c>
      <c r="K56" s="745" t="str">
        <f>IF('ԷնՀ (ՏՋ)'!K56=0,"",'ԷնՀ (ՏՋ)'!K56/Ջերմարարություն!$D$6)</f>
        <v/>
      </c>
      <c r="L56" s="745" t="str">
        <f>IF('ԷնՀ (ՏՋ)'!L56=0,"",'ԷնՀ (ՏՋ)'!L56/Ջերմարարություն!$D$6)</f>
        <v/>
      </c>
      <c r="M56" s="745" t="str">
        <f>IF('ԷնՀ (ՏՋ)'!M56=0,"",'ԷնՀ (ՏՋ)'!M56/Ջերմարարություն!$D$6)</f>
        <v/>
      </c>
      <c r="N56" s="874" t="str">
        <f>IF('ԷնՀ (ՏՋ)'!N56=0,"",'ԷնՀ (ՏՋ)'!N56/Ջերմարարություն!$D$6)</f>
        <v/>
      </c>
      <c r="O56" s="745" t="str">
        <f>IF('ԷնՀ (ՏՋ)'!O56=0,"",'ԷնՀ (ՏՋ)'!O56/Ջերմարարություն!$D$6)</f>
        <v/>
      </c>
      <c r="P56" s="745" t="str">
        <f>IF('ԷնՀ (ՏՋ)'!P56=0,"",'ԷնՀ (ՏՋ)'!P56/Ջերմարարություն!$D$6)</f>
        <v/>
      </c>
      <c r="Q56" s="745" t="str">
        <f>IF('ԷնՀ (ՏՋ)'!Q56=0,"",'ԷնՀ (ՏՋ)'!Q56/Ջերմարարություն!$D$6)</f>
        <v/>
      </c>
      <c r="R56" s="745" t="str">
        <f>IF('ԷնՀ (ՏՋ)'!R56=0,"",'ԷնՀ (ՏՋ)'!R56/Ջերմարարություն!$D$6)</f>
        <v/>
      </c>
      <c r="S56" s="745" t="str">
        <f>IF('ԷնՀ (ՏՋ)'!S56=0,"",'ԷնՀ (ՏՋ)'!S56/Ջերմարարություն!$D$6)</f>
        <v/>
      </c>
      <c r="T56" s="745" t="str">
        <f>IF('ԷնՀ (ՏՋ)'!T56=0,"",'ԷնՀ (ՏՋ)'!T56/Ջերմարարություն!$D$6)</f>
        <v/>
      </c>
      <c r="U56" s="745" t="str">
        <f>IF('ԷնՀ (ՏՋ)'!U56=0,"",'ԷնՀ (ՏՋ)'!U56/Ջերմարարություն!$D$6)</f>
        <v/>
      </c>
      <c r="V56" s="745" t="str">
        <f>IF('ԷնՀ (ՏՋ)'!V56=0,"",'ԷնՀ (ՏՋ)'!V56/Ջերմարարություն!$D$6)</f>
        <v/>
      </c>
      <c r="W56" s="745" t="str">
        <f>IF('ԷնՀ (ՏՋ)'!W56=0,"",'ԷնՀ (ՏՋ)'!W56/Ջերմարարություն!$D$6)</f>
        <v/>
      </c>
      <c r="X56" s="745" t="str">
        <f>IF('ԷնՀ (ՏՋ)'!X56=0,"",'ԷնՀ (ՏՋ)'!X56/Ջերմարարություն!$D$6)</f>
        <v/>
      </c>
      <c r="Y56" s="745" t="str">
        <f>IF('ԷնՀ (ՏՋ)'!Y56=0,"",'ԷնՀ (ՏՋ)'!Y56/Ջերմարարություն!$D$6)</f>
        <v/>
      </c>
      <c r="Z56" s="745" t="str">
        <f>IF('ԷնՀ (ՏՋ)'!Z56=0,"",'ԷնՀ (ՏՋ)'!Z56/Ջերմարարություն!$D$6)</f>
        <v/>
      </c>
      <c r="AA56" s="748" t="str">
        <f>IF('ԷնՀ (ՏՋ)'!AA56=0,"",'ԷնՀ (ՏՋ)'!AA56/Ջերմարարություն!$D$6)</f>
        <v/>
      </c>
      <c r="AB56" s="875" t="str">
        <f>IF('ԷնՀ (ՏՋ)'!AB56=0,"",'ԷնՀ (ՏՋ)'!AB56/Ջերմարարություն!$D$6)</f>
        <v/>
      </c>
      <c r="AC56" s="745" t="str">
        <f>IF('ԷնՀ (ՏՋ)'!AC56=0,"",'ԷնՀ (ՏՋ)'!AC56/Ջերմարարություն!$D$6)</f>
        <v/>
      </c>
      <c r="AD56" s="745" t="str">
        <f>IF('ԷնՀ (ՏՋ)'!AD56=0,"",'ԷնՀ (ՏՋ)'!AD56/Ջերմարարություն!$D$6)</f>
        <v/>
      </c>
      <c r="AE56" s="745" t="str">
        <f>IF('ԷնՀ (ՏՋ)'!AE56=0,"",'ԷնՀ (ՏՋ)'!AE56/Ջերմարարություն!$D$6)</f>
        <v/>
      </c>
      <c r="AF56" s="745" t="str">
        <f>IF('ԷնՀ (ՏՋ)'!AF56=0,"",'ԷնՀ (ՏՋ)'!AF56/Ջերմարարություն!$D$6)</f>
        <v/>
      </c>
      <c r="AG56" s="745" t="str">
        <f>IF('ԷնՀ (ՏՋ)'!AG56=0,"",'ԷնՀ (ՏՋ)'!AG56/Ջերմարարություն!$D$6)</f>
        <v/>
      </c>
      <c r="AH56" s="745" t="str">
        <f>IF('ԷնՀ (ՏՋ)'!AH56=0,"",'ԷնՀ (ՏՋ)'!AH56/Ջերմարարություն!$D$6)</f>
        <v/>
      </c>
      <c r="AI56" s="745" t="str">
        <f>IF('ԷնՀ (ՏՋ)'!AI56=0,"",'ԷնՀ (ՏՋ)'!AI56/Ջերմարարություն!$D$6)</f>
        <v/>
      </c>
      <c r="AJ56" s="745" t="str">
        <f>IF('ԷնՀ (ՏՋ)'!AJ56=0,"",'ԷնՀ (ՏՋ)'!AJ56/Ջերմարարություն!$D$6)</f>
        <v/>
      </c>
      <c r="AK56" s="874" t="str">
        <f>IF('ԷնՀ (ՏՋ)'!AK56=0,"",'ԷնՀ (ՏՋ)'!AK56/Ջերմարարություն!$D$6)</f>
        <v/>
      </c>
      <c r="AL56" s="748" t="str">
        <f>IF('ԷնՀ (ՏՋ)'!AL56=0,"",'ԷնՀ (ՏՋ)'!AL56/Ջերմարարություն!$D$6)</f>
        <v/>
      </c>
      <c r="AM56" s="876">
        <f>IF('ԷնՀ (ՏՋ)'!AM56=0,"",'ԷնՀ (ՏՋ)'!AM56/Ջերմարարություն!$D$6)</f>
        <v>6.1601031814273428</v>
      </c>
    </row>
    <row r="57" spans="1:40" s="107" customFormat="1" ht="26.25" customHeight="1" outlineLevel="1">
      <c r="B57" s="623" t="s">
        <v>177</v>
      </c>
      <c r="C57" s="688" t="s">
        <v>560</v>
      </c>
      <c r="D57" s="689" t="s">
        <v>561</v>
      </c>
      <c r="E57" s="626" t="s">
        <v>245</v>
      </c>
      <c r="F57" s="872">
        <f>IF('ԷնՀ (ՏՋ)'!F57=0,"",'ԷնՀ (ՏՋ)'!F57/Ջերմարարություն!$D$6)</f>
        <v>608.86085684773195</v>
      </c>
      <c r="G57" s="873" t="str">
        <f>IF('ԷնՀ (ՏՋ)'!G57=0,"",'ԷնՀ (ՏՋ)'!G57/Ջերմարարություն!$D$6)</f>
        <v/>
      </c>
      <c r="H57" s="745" t="str">
        <f>IF('ԷնՀ (ՏՋ)'!H57=0,"",'ԷնՀ (ՏՋ)'!H57/Ջերմարարություն!$D$6)</f>
        <v/>
      </c>
      <c r="I57" s="745" t="str">
        <f>IF('ԷնՀ (ՏՋ)'!I57=0,"",'ԷնՀ (ՏՋ)'!I57/Ջերմարարություն!$D$6)</f>
        <v/>
      </c>
      <c r="J57" s="745" t="str">
        <f>IF('ԷնՀ (ՏՋ)'!J57=0,"",'ԷնՀ (ՏՋ)'!J57/Ջերմարարություն!$D$6)</f>
        <v/>
      </c>
      <c r="K57" s="745" t="str">
        <f>IF('ԷնՀ (ՏՋ)'!K57=0,"",'ԷնՀ (ՏՋ)'!K57/Ջերմարարություն!$D$6)</f>
        <v/>
      </c>
      <c r="L57" s="745" t="str">
        <f>IF('ԷնՀ (ՏՋ)'!L57=0,"",'ԷնՀ (ՏՋ)'!L57/Ջերմարարություն!$D$6)</f>
        <v/>
      </c>
      <c r="M57" s="745" t="str">
        <f>IF('ԷնՀ (ՏՋ)'!M57=0,"",'ԷնՀ (ՏՋ)'!M57/Ջերմարարություն!$D$6)</f>
        <v/>
      </c>
      <c r="N57" s="874">
        <f>IF('ԷնՀ (ՏՋ)'!N57=0,"",'ԷնՀ (ՏՋ)'!N57/Ջերմարարություն!$D$6)</f>
        <v>222.28146956498998</v>
      </c>
      <c r="O57" s="745">
        <f>IF('ԷնՀ (ՏՋ)'!O57=0,"",'ԷնՀ (ՏՋ)'!O57/Ջերմարարություն!$D$6)</f>
        <v>0.78942275723703048</v>
      </c>
      <c r="P57" s="745">
        <f>IF('ԷնՀ (ՏՋ)'!P57=0,"",'ԷնՀ (ՏՋ)'!P57/Ջերմարարություն!$D$6)</f>
        <v>146.70593508168531</v>
      </c>
      <c r="Q57" s="745" t="str">
        <f>IF('ԷնՀ (ՏՋ)'!Q57=0,"",'ԷնՀ (ՏՋ)'!Q57/Ջերմարարություն!$D$6)</f>
        <v/>
      </c>
      <c r="R57" s="745" t="str">
        <f>IF('ԷնՀ (ՏՋ)'!R57=0,"",'ԷնՀ (ՏՋ)'!R57/Ջերմարարություն!$D$6)</f>
        <v/>
      </c>
      <c r="S57" s="745" t="str">
        <f>IF('ԷնՀ (ՏՋ)'!S57=0,"",'ԷնՀ (ՏՋ)'!S57/Ջերմարարություն!$D$6)</f>
        <v/>
      </c>
      <c r="T57" s="745" t="str">
        <f>IF('ԷնՀ (ՏՋ)'!T57=0,"",'ԷնՀ (ՏՋ)'!T57/Ջերմարարություն!$D$6)</f>
        <v/>
      </c>
      <c r="U57" s="745">
        <f>IF('ԷնՀ (ՏՋ)'!U57=0,"",'ԷնՀ (ՏՋ)'!U57/Ջերմարարություն!$D$6)</f>
        <v>74.786111726067645</v>
      </c>
      <c r="V57" s="745" t="str">
        <f>IF('ԷնՀ (ՏՋ)'!V57=0,"",'ԷնՀ (ՏՋ)'!V57/Ջերմարարություն!$D$6)</f>
        <v/>
      </c>
      <c r="W57" s="745" t="str">
        <f>IF('ԷնՀ (ՏՋ)'!W57=0,"",'ԷնՀ (ՏՋ)'!W57/Ջերմարարություն!$D$6)</f>
        <v/>
      </c>
      <c r="X57" s="745" t="str">
        <f>IF('ԷնՀ (ՏՋ)'!X57=0,"",'ԷնՀ (ՏՋ)'!X57/Ջերմարարություն!$D$6)</f>
        <v/>
      </c>
      <c r="Y57" s="745" t="str">
        <f>IF('ԷնՀ (ՏՋ)'!Y57=0,"",'ԷնՀ (ՏՋ)'!Y57/Ջերմարարություն!$D$6)</f>
        <v/>
      </c>
      <c r="Z57" s="745" t="str">
        <f>IF('ԷնՀ (ՏՋ)'!Z57=0,"",'ԷնՀ (ՏՋ)'!Z57/Ջերմարարություն!$D$6)</f>
        <v/>
      </c>
      <c r="AA57" s="748">
        <f>IF('ԷնՀ (ՏՋ)'!AA57=0,"",'ԷնՀ (ՏՋ)'!AA57/Ջերմարարություն!$D$6)</f>
        <v>386.57938728274206</v>
      </c>
      <c r="AB57" s="875" t="str">
        <f>IF('ԷնՀ (ՏՋ)'!AB57=0,"",'ԷնՀ (ՏՋ)'!AB57/Ջերմարարություն!$D$6)</f>
        <v/>
      </c>
      <c r="AC57" s="745" t="str">
        <f>IF('ԷնՀ (ՏՋ)'!AC57=0,"",'ԷնՀ (ՏՋ)'!AC57/Ջերմարարություն!$D$6)</f>
        <v/>
      </c>
      <c r="AD57" s="745" t="str">
        <f>IF('ԷնՀ (ՏՋ)'!AD57=0,"",'ԷնՀ (ՏՋ)'!AD57/Ջերմարարություն!$D$6)</f>
        <v/>
      </c>
      <c r="AE57" s="745" t="str">
        <f>IF('ԷնՀ (ՏՋ)'!AE57=0,"",'ԷնՀ (ՏՋ)'!AE57/Ջերմարարություն!$D$6)</f>
        <v/>
      </c>
      <c r="AF57" s="745" t="str">
        <f>IF('ԷնՀ (ՏՋ)'!AF57=0,"",'ԷնՀ (ՏՋ)'!AF57/Ջերմարարություն!$D$6)</f>
        <v/>
      </c>
      <c r="AG57" s="745" t="str">
        <f>IF('ԷնՀ (ՏՋ)'!AG57=0,"",'ԷնՀ (ՏՋ)'!AG57/Ջերմարարություն!$D$6)</f>
        <v/>
      </c>
      <c r="AH57" s="745" t="str">
        <f>IF('ԷնՀ (ՏՋ)'!AH57=0,"",'ԷնՀ (ՏՋ)'!AH57/Ջերմարարություն!$D$6)</f>
        <v/>
      </c>
      <c r="AI57" s="745" t="str">
        <f>IF('ԷնՀ (ՏՋ)'!AI57=0,"",'ԷնՀ (ՏՋ)'!AI57/Ջերմարարություն!$D$6)</f>
        <v/>
      </c>
      <c r="AJ57" s="745" t="str">
        <f>IF('ԷնՀ (ՏՋ)'!AJ57=0,"",'ԷնՀ (ՏՋ)'!AJ57/Ջերմարարություն!$D$6)</f>
        <v/>
      </c>
      <c r="AK57" s="874" t="str">
        <f>IF('ԷնՀ (ՏՋ)'!AK57=0,"",'ԷնՀ (ՏՋ)'!AK57/Ջերմարարություն!$D$6)</f>
        <v/>
      </c>
      <c r="AL57" s="748" t="str">
        <f>IF('ԷնՀ (ՏՋ)'!AL57=0,"",'ԷնՀ (ՏՋ)'!AL57/Ջերմարարություն!$D$6)</f>
        <v/>
      </c>
      <c r="AM57" s="876" t="str">
        <f>IF('ԷնՀ (ՏՋ)'!AM57=0,"",'ԷնՀ (ՏՋ)'!AM57/Ջերմարարություն!$D$6)</f>
        <v/>
      </c>
    </row>
    <row r="58" spans="1:40" s="107" customFormat="1" ht="26.25" customHeight="1" outlineLevel="1">
      <c r="B58" s="623" t="s">
        <v>247</v>
      </c>
      <c r="C58" s="688" t="s">
        <v>562</v>
      </c>
      <c r="D58" s="689" t="s">
        <v>563</v>
      </c>
      <c r="E58" s="626" t="s">
        <v>246</v>
      </c>
      <c r="F58" s="872">
        <f>IF('ԷնՀ (ՏՋ)'!F58=0,"",'ԷնՀ (ՏՋ)'!F58/Ջերմարարություն!$D$6)</f>
        <v>1.7325021496130695</v>
      </c>
      <c r="G58" s="873" t="str">
        <f>IF('ԷնՀ (ՏՋ)'!G58=0,"",'ԷնՀ (ՏՋ)'!G58/Ջերմարարություն!$D$6)</f>
        <v/>
      </c>
      <c r="H58" s="745" t="str">
        <f>IF('ԷնՀ (ՏՋ)'!H58=0,"",'ԷնՀ (ՏՋ)'!H58/Ջերմարարություն!$D$6)</f>
        <v/>
      </c>
      <c r="I58" s="745" t="str">
        <f>IF('ԷնՀ (ՏՋ)'!I58=0,"",'ԷնՀ (ՏՋ)'!I58/Ջերմարարություն!$D$6)</f>
        <v/>
      </c>
      <c r="J58" s="745" t="str">
        <f>IF('ԷնՀ (ՏՋ)'!J58=0,"",'ԷնՀ (ՏՋ)'!J58/Ջերմարարություն!$D$6)</f>
        <v/>
      </c>
      <c r="K58" s="745" t="str">
        <f>IF('ԷնՀ (ՏՋ)'!K58=0,"",'ԷնՀ (ՏՋ)'!K58/Ջերմարարություն!$D$6)</f>
        <v/>
      </c>
      <c r="L58" s="745" t="str">
        <f>IF('ԷնՀ (ՏՋ)'!L58=0,"",'ԷնՀ (ՏՋ)'!L58/Ջերմարարություն!$D$6)</f>
        <v/>
      </c>
      <c r="M58" s="745" t="str">
        <f>IF('ԷնՀ (ՏՋ)'!M58=0,"",'ԷնՀ (ՏՋ)'!M58/Ջերմարարություն!$D$6)</f>
        <v/>
      </c>
      <c r="N58" s="874" t="str">
        <f>IF('ԷնՀ (ՏՋ)'!N58=0,"",'ԷնՀ (ՏՋ)'!N58/Ջերմարարություն!$D$6)</f>
        <v/>
      </c>
      <c r="O58" s="745" t="str">
        <f>IF('ԷնՀ (ՏՋ)'!O58=0,"",'ԷնՀ (ՏՋ)'!O58/Ջերմարարություն!$D$6)</f>
        <v/>
      </c>
      <c r="P58" s="745" t="str">
        <f>IF('ԷնՀ (ՏՋ)'!P58=0,"",'ԷնՀ (ՏՋ)'!P58/Ջերմարարություն!$D$6)</f>
        <v/>
      </c>
      <c r="Q58" s="745" t="str">
        <f>IF('ԷնՀ (ՏՋ)'!Q58=0,"",'ԷնՀ (ՏՋ)'!Q58/Ջերմարարություն!$D$6)</f>
        <v/>
      </c>
      <c r="R58" s="745" t="str">
        <f>IF('ԷնՀ (ՏՋ)'!R58=0,"",'ԷնՀ (ՏՋ)'!R58/Ջերմարարություն!$D$6)</f>
        <v/>
      </c>
      <c r="S58" s="745" t="str">
        <f>IF('ԷնՀ (ՏՋ)'!S58=0,"",'ԷնՀ (ՏՋ)'!S58/Ջերմարարություն!$D$6)</f>
        <v/>
      </c>
      <c r="T58" s="745" t="str">
        <f>IF('ԷնՀ (ՏՋ)'!T58=0,"",'ԷնՀ (ՏՋ)'!T58/Ջերմարարություն!$D$6)</f>
        <v/>
      </c>
      <c r="U58" s="745" t="str">
        <f>IF('ԷնՀ (ՏՋ)'!U58=0,"",'ԷնՀ (ՏՋ)'!U58/Ջերմարարություն!$D$6)</f>
        <v/>
      </c>
      <c r="V58" s="745" t="str">
        <f>IF('ԷնՀ (ՏՋ)'!V58=0,"",'ԷնՀ (ՏՋ)'!V58/Ջերմարարություն!$D$6)</f>
        <v/>
      </c>
      <c r="W58" s="745" t="str">
        <f>IF('ԷնՀ (ՏՋ)'!W58=0,"",'ԷնՀ (ՏՋ)'!W58/Ջերմարարություն!$D$6)</f>
        <v/>
      </c>
      <c r="X58" s="745" t="str">
        <f>IF('ԷնՀ (ՏՋ)'!X58=0,"",'ԷնՀ (ՏՋ)'!X58/Ջերմարարություն!$D$6)</f>
        <v/>
      </c>
      <c r="Y58" s="745" t="str">
        <f>IF('ԷնՀ (ՏՋ)'!Y58=0,"",'ԷնՀ (ՏՋ)'!Y58/Ջերմարարություն!$D$6)</f>
        <v/>
      </c>
      <c r="Z58" s="745" t="str">
        <f>IF('ԷնՀ (ՏՋ)'!Z58=0,"",'ԷնՀ (ՏՋ)'!Z58/Ջերմարարություն!$D$6)</f>
        <v/>
      </c>
      <c r="AA58" s="748" t="str">
        <f>IF('ԷնՀ (ՏՋ)'!AA58=0,"",'ԷնՀ (ՏՋ)'!AA58/Ջերմարարություն!$D$6)</f>
        <v/>
      </c>
      <c r="AB58" s="875" t="str">
        <f>IF('ԷնՀ (ՏՋ)'!AB58=0,"",'ԷնՀ (ՏՋ)'!AB58/Ջերմարարություն!$D$6)</f>
        <v/>
      </c>
      <c r="AC58" s="745" t="str">
        <f>IF('ԷնՀ (ՏՋ)'!AC58=0,"",'ԷնՀ (ՏՋ)'!AC58/Ջերմարարություն!$D$6)</f>
        <v/>
      </c>
      <c r="AD58" s="745" t="str">
        <f>IF('ԷնՀ (ՏՋ)'!AD58=0,"",'ԷնՀ (ՏՋ)'!AD58/Ջերմարարություն!$D$6)</f>
        <v/>
      </c>
      <c r="AE58" s="745" t="str">
        <f>IF('ԷնՀ (ՏՋ)'!AE58=0,"",'ԷնՀ (ՏՋ)'!AE58/Ջերմարարություն!$D$6)</f>
        <v/>
      </c>
      <c r="AF58" s="745" t="str">
        <f>IF('ԷնՀ (ՏՋ)'!AF58=0,"",'ԷնՀ (ՏՋ)'!AF58/Ջերմարարություն!$D$6)</f>
        <v/>
      </c>
      <c r="AG58" s="745" t="str">
        <f>IF('ԷնՀ (ՏՋ)'!AG58=0,"",'ԷնՀ (ՏՋ)'!AG58/Ջերմարարություն!$D$6)</f>
        <v/>
      </c>
      <c r="AH58" s="745" t="str">
        <f>IF('ԷնՀ (ՏՋ)'!AH58=0,"",'ԷնՀ (ՏՋ)'!AH58/Ջերմարարություն!$D$6)</f>
        <v/>
      </c>
      <c r="AI58" s="745" t="str">
        <f>IF('ԷնՀ (ՏՋ)'!AI58=0,"",'ԷնՀ (ՏՋ)'!AI58/Ջերմարարություն!$D$6)</f>
        <v/>
      </c>
      <c r="AJ58" s="745" t="str">
        <f>IF('ԷնՀ (ՏՋ)'!AJ58=0,"",'ԷնՀ (ՏՋ)'!AJ58/Ջերմարարություն!$D$6)</f>
        <v/>
      </c>
      <c r="AK58" s="874" t="str">
        <f>IF('ԷնՀ (ՏՋ)'!AK58=0,"",'ԷնՀ (ՏՋ)'!AK58/Ջերմարարություն!$D$6)</f>
        <v/>
      </c>
      <c r="AL58" s="748" t="str">
        <f>IF('ԷնՀ (ՏՋ)'!AL58=0,"",'ԷնՀ (ՏՋ)'!AL58/Ջերմարարություն!$D$6)</f>
        <v/>
      </c>
      <c r="AM58" s="876">
        <f>IF('ԷնՀ (ՏՋ)'!AM58=0,"",'ԷնՀ (ՏՋ)'!AM58/Ջերմարարություն!$D$6)</f>
        <v>1.7325021496130695</v>
      </c>
    </row>
    <row r="59" spans="1:40" s="107" customFormat="1" ht="26.25" customHeight="1" outlineLevel="1">
      <c r="B59" s="623" t="s">
        <v>301</v>
      </c>
      <c r="C59" s="688" t="s">
        <v>564</v>
      </c>
      <c r="D59" s="689" t="s">
        <v>496</v>
      </c>
      <c r="E59" s="626" t="s">
        <v>303</v>
      </c>
      <c r="F59" s="872">
        <f>IF('ԷնՀ (ՏՋ)'!F59=0,"",'ԷնՀ (ՏՋ)'!F59/Ջերմարարություն!$D$6)</f>
        <v>0.73963886500429921</v>
      </c>
      <c r="G59" s="873" t="str">
        <f>IF('ԷնՀ (ՏՋ)'!G59=0,"",'ԷնՀ (ՏՋ)'!G59/Ջերմարարություն!$D$6)</f>
        <v/>
      </c>
      <c r="H59" s="745" t="str">
        <f>IF('ԷնՀ (ՏՋ)'!H59=0,"",'ԷնՀ (ՏՋ)'!H59/Ջերմարարություն!$D$6)</f>
        <v/>
      </c>
      <c r="I59" s="745" t="str">
        <f>IF('ԷնՀ (ՏՋ)'!I59=0,"",'ԷնՀ (ՏՋ)'!I59/Ջերմարարություն!$D$6)</f>
        <v/>
      </c>
      <c r="J59" s="745" t="str">
        <f>IF('ԷնՀ (ՏՋ)'!J59=0,"",'ԷնՀ (ՏՋ)'!J59/Ջերմարարություն!$D$6)</f>
        <v/>
      </c>
      <c r="K59" s="745" t="str">
        <f>IF('ԷնՀ (ՏՋ)'!K59=0,"",'ԷնՀ (ՏՋ)'!K59/Ջերմարարություն!$D$6)</f>
        <v/>
      </c>
      <c r="L59" s="745" t="str">
        <f>IF('ԷնՀ (ՏՋ)'!L59=0,"",'ԷնՀ (ՏՋ)'!L59/Ջերմարարություն!$D$6)</f>
        <v/>
      </c>
      <c r="M59" s="745" t="str">
        <f>IF('ԷնՀ (ՏՋ)'!M59=0,"",'ԷնՀ (ՏՋ)'!M59/Ջերմարարություն!$D$6)</f>
        <v/>
      </c>
      <c r="N59" s="874" t="str">
        <f>IF('ԷնՀ (ՏՋ)'!N59=0,"",'ԷնՀ (ՏՋ)'!N59/Ջերմարարություն!$D$6)</f>
        <v/>
      </c>
      <c r="O59" s="745" t="str">
        <f>IF('ԷնՀ (ՏՋ)'!O59=0,"",'ԷնՀ (ՏՋ)'!O59/Ջերմարարություն!$D$6)</f>
        <v/>
      </c>
      <c r="P59" s="745" t="str">
        <f>IF('ԷնՀ (ՏՋ)'!P59=0,"",'ԷնՀ (ՏՋ)'!P59/Ջերմարարություն!$D$6)</f>
        <v/>
      </c>
      <c r="Q59" s="745" t="str">
        <f>IF('ԷնՀ (ՏՋ)'!Q59=0,"",'ԷնՀ (ՏՋ)'!Q59/Ջերմարարություն!$D$6)</f>
        <v/>
      </c>
      <c r="R59" s="745" t="str">
        <f>IF('ԷնՀ (ՏՋ)'!R59=0,"",'ԷնՀ (ՏՋ)'!R59/Ջերմարարություն!$D$6)</f>
        <v/>
      </c>
      <c r="S59" s="745" t="str">
        <f>IF('ԷնՀ (ՏՋ)'!S59=0,"",'ԷնՀ (ՏՋ)'!S59/Ջերմարարություն!$D$6)</f>
        <v/>
      </c>
      <c r="T59" s="745" t="str">
        <f>IF('ԷնՀ (ՏՋ)'!T59=0,"",'ԷնՀ (ՏՋ)'!T59/Ջերմարարություն!$D$6)</f>
        <v/>
      </c>
      <c r="U59" s="745" t="str">
        <f>IF('ԷնՀ (ՏՋ)'!U59=0,"",'ԷնՀ (ՏՋ)'!U59/Ջերմարարություն!$D$6)</f>
        <v/>
      </c>
      <c r="V59" s="745" t="str">
        <f>IF('ԷնՀ (ՏՋ)'!V59=0,"",'ԷնՀ (ՏՋ)'!V59/Ջերմարարություն!$D$6)</f>
        <v/>
      </c>
      <c r="W59" s="745" t="str">
        <f>IF('ԷնՀ (ՏՋ)'!W59=0,"",'ԷնՀ (ՏՋ)'!W59/Ջերմարարություն!$D$6)</f>
        <v/>
      </c>
      <c r="X59" s="745" t="str">
        <f>IF('ԷնՀ (ՏՋ)'!X59=0,"",'ԷնՀ (ՏՋ)'!X59/Ջերմարարություն!$D$6)</f>
        <v/>
      </c>
      <c r="Y59" s="745" t="str">
        <f>IF('ԷնՀ (ՏՋ)'!Y59=0,"",'ԷնՀ (ՏՋ)'!Y59/Ջերմարարություն!$D$6)</f>
        <v/>
      </c>
      <c r="Z59" s="745" t="str">
        <f>IF('ԷնՀ (ՏՋ)'!Z59=0,"",'ԷնՀ (ՏՋ)'!Z59/Ջերմարարություն!$D$6)</f>
        <v/>
      </c>
      <c r="AA59" s="748" t="str">
        <f>IF('ԷնՀ (ՏՋ)'!AA59=0,"",'ԷնՀ (ՏՋ)'!AA59/Ջերմարարություն!$D$6)</f>
        <v/>
      </c>
      <c r="AB59" s="875" t="str">
        <f>IF('ԷնՀ (ՏՋ)'!AB59=0,"",'ԷնՀ (ՏՋ)'!AB59/Ջերմարարություն!$D$6)</f>
        <v/>
      </c>
      <c r="AC59" s="745" t="str">
        <f>IF('ԷնՀ (ՏՋ)'!AC59=0,"",'ԷնՀ (ՏՋ)'!AC59/Ջերմարարություն!$D$6)</f>
        <v/>
      </c>
      <c r="AD59" s="745" t="str">
        <f>IF('ԷնՀ (ՏՋ)'!AD59=0,"",'ԷնՀ (ՏՋ)'!AD59/Ջերմարարություն!$D$6)</f>
        <v/>
      </c>
      <c r="AE59" s="745" t="str">
        <f>IF('ԷնՀ (ՏՋ)'!AE59=0,"",'ԷնՀ (ՏՋ)'!AE59/Ջերմարարություն!$D$6)</f>
        <v/>
      </c>
      <c r="AF59" s="745" t="str">
        <f>IF('ԷնՀ (ՏՋ)'!AF59=0,"",'ԷնՀ (ՏՋ)'!AF59/Ջերմարարություն!$D$6)</f>
        <v/>
      </c>
      <c r="AG59" s="745" t="str">
        <f>IF('ԷնՀ (ՏՋ)'!AG59=0,"",'ԷնՀ (ՏՋ)'!AG59/Ջերմարարություն!$D$6)</f>
        <v/>
      </c>
      <c r="AH59" s="745" t="str">
        <f>IF('ԷնՀ (ՏՋ)'!AH59=0,"",'ԷնՀ (ՏՋ)'!AH59/Ջերմարարություն!$D$6)</f>
        <v/>
      </c>
      <c r="AI59" s="745" t="str">
        <f>IF('ԷնՀ (ՏՋ)'!AI59=0,"",'ԷնՀ (ՏՋ)'!AI59/Ջերմարարություն!$D$6)</f>
        <v/>
      </c>
      <c r="AJ59" s="745" t="str">
        <f>IF('ԷնՀ (ՏՋ)'!AJ59=0,"",'ԷնՀ (ՏՋ)'!AJ59/Ջերմարարություն!$D$6)</f>
        <v/>
      </c>
      <c r="AK59" s="874" t="str">
        <f>IF('ԷնՀ (ՏՋ)'!AK59=0,"",'ԷնՀ (ՏՋ)'!AK59/Ջերմարարություն!$D$6)</f>
        <v/>
      </c>
      <c r="AL59" s="748" t="str">
        <f>IF('ԷնՀ (ՏՋ)'!AL59=0,"",'ԷնՀ (ՏՋ)'!AL59/Ջերմարարություն!$D$6)</f>
        <v/>
      </c>
      <c r="AM59" s="876">
        <f>IF('ԷնՀ (ՏՋ)'!AM59=0,"",'ԷնՀ (ՏՋ)'!AM59/Ջերմարարություն!$D$6)</f>
        <v>0.73963886500429921</v>
      </c>
    </row>
    <row r="60" spans="1:40" ht="26.25" customHeight="1">
      <c r="A60" s="105"/>
      <c r="B60" s="999" t="s">
        <v>178</v>
      </c>
      <c r="C60" s="1018" t="s">
        <v>565</v>
      </c>
      <c r="D60" s="981" t="s">
        <v>566</v>
      </c>
      <c r="E60" s="1019" t="s">
        <v>39</v>
      </c>
      <c r="F60" s="1004">
        <f>IF('ԷնՀ (ՏՋ)'!F60=0,"",'ԷնՀ (ՏՋ)'!F60/Ջերմարարություն!$D$6)</f>
        <v>784.57619669364942</v>
      </c>
      <c r="G60" s="726">
        <f>IF('ԷնՀ (ՏՋ)'!G60=0,"",'ԷնՀ (ՏՋ)'!G60/Ջերմարարություն!$D$6)</f>
        <v>0.25872219833763249</v>
      </c>
      <c r="H60" s="984">
        <f>IF('ԷնՀ (ՏՋ)'!H60=0,"",'ԷնՀ (ՏՋ)'!H60/Ջերմարարություն!$D$6)</f>
        <v>1.1177987962166808E-2</v>
      </c>
      <c r="I60" s="984">
        <f>IF('ԷնՀ (ՏՋ)'!I60=0,"",'ԷնՀ (ՏՋ)'!I60/Ջերմարարություն!$D$6)</f>
        <v>0.13447671252507881</v>
      </c>
      <c r="J60" s="984">
        <f>IF('ԷնՀ (ՏՋ)'!J60=0,"",'ԷնՀ (ՏՋ)'!J60/Ջերմարարություն!$D$6)</f>
        <v>0.11306749785038687</v>
      </c>
      <c r="K60" s="984" t="str">
        <f>IF('ԷնՀ (ՏՋ)'!K60=0,"",'ԷնՀ (ՏՋ)'!K60/Ջերմարարություն!$D$6)</f>
        <v/>
      </c>
      <c r="L60" s="984" t="str">
        <f>IF('ԷնՀ (ՏՋ)'!L60=0,"",'ԷնՀ (ՏՋ)'!L60/Ջերմարարություն!$D$6)</f>
        <v/>
      </c>
      <c r="M60" s="984" t="str">
        <f>IF('ԷնՀ (ՏՋ)'!M60=0,"",'ԷնՀ (ՏՋ)'!M60/Ջերմարարություն!$D$6)</f>
        <v/>
      </c>
      <c r="N60" s="985">
        <f>IF('ԷնՀ (ՏՋ)'!N60=0,"",'ԷնՀ (ՏՋ)'!N60/Ջերմարարություն!$D$6)</f>
        <v>0.66147660040126111</v>
      </c>
      <c r="O60" s="984">
        <f>IF('ԷնՀ (ՏՋ)'!O60=0,"",'ԷնՀ (ՏՋ)'!O60/Ջերմարարություն!$D$6)</f>
        <v>4.9338922327314405E-2</v>
      </c>
      <c r="P60" s="984" t="str">
        <f>IF('ԷնՀ (ՏՋ)'!P60=0,"",'ԷնՀ (ՏՋ)'!P60/Ջերմարարություն!$D$6)</f>
        <v/>
      </c>
      <c r="Q60" s="984" t="str">
        <f>IF('ԷնՀ (ՏՋ)'!Q60=0,"",'ԷնՀ (ՏՋ)'!Q60/Ջերմարարություն!$D$6)</f>
        <v/>
      </c>
      <c r="R60" s="984" t="str">
        <f>IF('ԷնՀ (ՏՋ)'!R60=0,"",'ԷնՀ (ՏՋ)'!R60/Ջերմարարություն!$D$6)</f>
        <v/>
      </c>
      <c r="S60" s="984" t="str">
        <f>IF('ԷնՀ (ՏՋ)'!S60=0,"",'ԷնՀ (ՏՋ)'!S60/Ջերմարարություն!$D$6)</f>
        <v/>
      </c>
      <c r="T60" s="984" t="str">
        <f>IF('ԷնՀ (ՏՋ)'!T60=0,"",'ԷնՀ (ՏՋ)'!T60/Ջերմարարություն!$D$6)</f>
        <v/>
      </c>
      <c r="U60" s="984">
        <f>IF('ԷնՀ (ՏՋ)'!U60=0,"",'ԷնՀ (ՏՋ)'!U60/Ջերմարարություն!$D$6)</f>
        <v>0.61213767807394659</v>
      </c>
      <c r="V60" s="984" t="str">
        <f>IF('ԷնՀ (ՏՋ)'!V60=0,"",'ԷնՀ (ՏՋ)'!V60/Ջերմարարություն!$D$6)</f>
        <v/>
      </c>
      <c r="W60" s="984" t="str">
        <f>IF('ԷնՀ (ՏՋ)'!W60=0,"",'ԷնՀ (ՏՋ)'!W60/Ջերմարարություն!$D$6)</f>
        <v/>
      </c>
      <c r="X60" s="984" t="str">
        <f>IF('ԷնՀ (ՏՋ)'!X60=0,"",'ԷնՀ (ՏՋ)'!X60/Ջերմարարություն!$D$6)</f>
        <v/>
      </c>
      <c r="Y60" s="984" t="str">
        <f>IF('ԷնՀ (ՏՋ)'!Y60=0,"",'ԷնՀ (ՏՋ)'!Y60/Ջերմարարություն!$D$6)</f>
        <v/>
      </c>
      <c r="Z60" s="984" t="str">
        <f>IF('ԷնՀ (ՏՋ)'!Z60=0,"",'ԷնՀ (ՏՋ)'!Z60/Ջերմարարություն!$D$6)</f>
        <v/>
      </c>
      <c r="AA60" s="986">
        <f>IF('ԷնՀ (ՏՋ)'!AA60=0,"",'ԷնՀ (ՏՋ)'!AA60/Ջերմարարություն!$D$6)</f>
        <v>480.63904132521532</v>
      </c>
      <c r="AB60" s="727">
        <f>IF('ԷնՀ (ՏՋ)'!AB60=0,"",'ԷնՀ (ՏՋ)'!AB60/Ջերմարարություն!$D$6)</f>
        <v>143.25035677987961</v>
      </c>
      <c r="AC60" s="984" t="str">
        <f>IF('ԷնՀ (ՏՋ)'!AC60=0,"",'ԷնՀ (ՏՋ)'!AC60/Ջերմարարություն!$D$6)</f>
        <v/>
      </c>
      <c r="AD60" s="984" t="str">
        <f>IF('ԷնՀ (ՏՋ)'!AD60=0,"",'ԷնՀ (ՏՋ)'!AD60/Ջերմարարություն!$D$6)</f>
        <v/>
      </c>
      <c r="AE60" s="984" t="str">
        <f>IF('ԷնՀ (ՏՋ)'!AE60=0,"",'ԷնՀ (ՏՋ)'!AE60/Ջերմարարություն!$D$6)</f>
        <v/>
      </c>
      <c r="AF60" s="984">
        <f>IF('ԷնՀ (ՏՋ)'!AF60=0,"",'ԷնՀ (ՏՋ)'!AF60/Ջերմարարություն!$D$6)</f>
        <v>1.1092003439380913</v>
      </c>
      <c r="AG60" s="984">
        <f>IF('ԷնՀ (ՏՋ)'!AG60=0,"",'ԷնՀ (ՏՋ)'!AG60/Ջերմարարություն!$D$6)</f>
        <v>83.679535480557931</v>
      </c>
      <c r="AH60" s="984">
        <f>IF('ԷնՀ (ՏՋ)'!AH60=0,"",'ԷնՀ (ՏՋ)'!AH60/Ջերմարարություն!$D$6)</f>
        <v>6.0305518811502816</v>
      </c>
      <c r="AI60" s="984">
        <f>IF('ԷնՀ (ՏՋ)'!AI60=0,"",'ԷնՀ (ՏՋ)'!AI60/Ջերմարարություն!$D$6)</f>
        <v>52.431069074233292</v>
      </c>
      <c r="AJ60" s="984" t="str">
        <f>IF('ԷնՀ (ՏՋ)'!AJ60=0,"",'ԷնՀ (ՏՋ)'!AJ60/Ջերմարարություն!$D$6)</f>
        <v/>
      </c>
      <c r="AK60" s="985" t="str">
        <f>IF('ԷնՀ (ՏՋ)'!AK60=0,"",'ԷնՀ (ՏՋ)'!AK60/Ջերմարարություն!$D$6)</f>
        <v/>
      </c>
      <c r="AL60" s="986">
        <f>IF('ԷնՀ (ՏՋ)'!AL60=0,"",'ԷնՀ (ՏՋ)'!AL60/Ջերմարարություն!$D$6)</f>
        <v>0.26273048629024554</v>
      </c>
      <c r="AM60" s="971">
        <f>IF('ԷնՀ (ՏՋ)'!AM60=0,"",'ԷնՀ (ՏՋ)'!AM60/Ջերմարարություն!$D$6)</f>
        <v>159.50386930352536</v>
      </c>
      <c r="AN60" s="206"/>
    </row>
    <row r="61" spans="1:40" ht="26.25" customHeight="1">
      <c r="A61" s="105"/>
      <c r="B61" s="999" t="s">
        <v>179</v>
      </c>
      <c r="C61" s="1018" t="s">
        <v>567</v>
      </c>
      <c r="D61" s="981" t="s">
        <v>568</v>
      </c>
      <c r="E61" s="1019" t="s">
        <v>40</v>
      </c>
      <c r="F61" s="1004">
        <f>IF('ԷնՀ (ՏՋ)'!F61=0,"",'ԷնՀ (ՏՋ)'!F61/Ջերմարարություն!$D$6)</f>
        <v>42.656651316408706</v>
      </c>
      <c r="G61" s="726" t="str">
        <f>IF('ԷնՀ (ՏՋ)'!G61=0,"",'ԷնՀ (ՏՋ)'!G61/Ջերմարարություն!$D$6)</f>
        <v/>
      </c>
      <c r="H61" s="984" t="str">
        <f>IF('ԷնՀ (ՏՋ)'!H61=0,"",'ԷնՀ (ՏՋ)'!H61/Ջերմարարություն!$D$6)</f>
        <v/>
      </c>
      <c r="I61" s="984" t="str">
        <f>IF('ԷնՀ (ՏՋ)'!I61=0,"",'ԷնՀ (ՏՋ)'!I61/Ջերմարարություն!$D$6)</f>
        <v/>
      </c>
      <c r="J61" s="984" t="str">
        <f>IF('ԷնՀ (ՏՋ)'!J61=0,"",'ԷնՀ (ՏՋ)'!J61/Ջերմարարություն!$D$6)</f>
        <v/>
      </c>
      <c r="K61" s="984" t="str">
        <f>IF('ԷնՀ (ՏՋ)'!K61=0,"",'ԷնՀ (ՏՋ)'!K61/Ջերմարարություն!$D$6)</f>
        <v/>
      </c>
      <c r="L61" s="984" t="str">
        <f>IF('ԷնՀ (ՏՋ)'!L61=0,"",'ԷնՀ (ՏՋ)'!L61/Ջերմարարություն!$D$6)</f>
        <v/>
      </c>
      <c r="M61" s="984" t="str">
        <f>IF('ԷնՀ (ՏՋ)'!M61=0,"",'ԷնՀ (ՏՋ)'!M61/Ջերմարարություն!$D$6)</f>
        <v/>
      </c>
      <c r="N61" s="985">
        <f>IF('ԷնՀ (ՏՋ)'!N61=0,"",'ԷնՀ (ՏՋ)'!N61/Ջերմարարություն!$D$6)</f>
        <v>32.766195598437939</v>
      </c>
      <c r="O61" s="984" t="str">
        <f>IF('ԷնՀ (ՏՋ)'!O61=0,"",'ԷնՀ (ՏՋ)'!O61/Ջերմարարություն!$D$6)</f>
        <v/>
      </c>
      <c r="P61" s="984" t="str">
        <f>IF('ԷնՀ (ՏՋ)'!P61=0,"",'ԷնՀ (ՏՋ)'!P61/Ջերմարարություն!$D$6)</f>
        <v/>
      </c>
      <c r="Q61" s="984" t="str">
        <f>IF('ԷնՀ (ՏՋ)'!Q61=0,"",'ԷնՀ (ՏՋ)'!Q61/Ջերմարարություն!$D$6)</f>
        <v/>
      </c>
      <c r="R61" s="984" t="str">
        <f>IF('ԷնՀ (ՏՋ)'!R61=0,"",'ԷնՀ (ՏՋ)'!R61/Ջերմարարություն!$D$6)</f>
        <v/>
      </c>
      <c r="S61" s="984" t="str">
        <f>IF('ԷնՀ (ՏՋ)'!S61=0,"",'ԷնՀ (ՏՋ)'!S61/Ջերմարարություն!$D$6)</f>
        <v/>
      </c>
      <c r="T61" s="984">
        <f>IF('ԷնՀ (ՏՋ)'!T61=0,"",'ԷնՀ (ՏՋ)'!T61/Ջերմարարություն!$D$6)</f>
        <v>7.576589280596159</v>
      </c>
      <c r="U61" s="984">
        <f>IF('ԷնՀ (ՏՋ)'!U61=0,"",'ԷնՀ (ՏՋ)'!U61/Ջերմարարություն!$D$6)</f>
        <v>25.189606317841779</v>
      </c>
      <c r="V61" s="984" t="str">
        <f>IF('ԷնՀ (ՏՋ)'!V61=0,"",'ԷնՀ (ՏՋ)'!V61/Ջերմարարություն!$D$6)</f>
        <v/>
      </c>
      <c r="W61" s="984" t="str">
        <f>IF('ԷնՀ (ՏՋ)'!W61=0,"",'ԷնՀ (ՏՋ)'!W61/Ջերմարարություն!$D$6)</f>
        <v/>
      </c>
      <c r="X61" s="984" t="str">
        <f>IF('ԷնՀ (ՏՋ)'!X61=0,"",'ԷնՀ (ՏՋ)'!X61/Ջերմարարություն!$D$6)</f>
        <v/>
      </c>
      <c r="Y61" s="984" t="str">
        <f>IF('ԷնՀ (ՏՋ)'!Y61=0,"",'ԷնՀ (ՏՋ)'!Y61/Ջերմարարություն!$D$6)</f>
        <v/>
      </c>
      <c r="Z61" s="984" t="str">
        <f>IF('ԷնՀ (ՏՋ)'!Z61=0,"",'ԷնՀ (ՏՋ)'!Z61/Ջերմարարություն!$D$6)</f>
        <v/>
      </c>
      <c r="AA61" s="986" t="str">
        <f>IF('ԷնՀ (ՏՋ)'!AA61=0,"",'ԷնՀ (ՏՋ)'!AA61/Ջերմարարություն!$D$6)</f>
        <v/>
      </c>
      <c r="AB61" s="727" t="str">
        <f>IF('ԷնՀ (ՏՋ)'!AB61=0,"",'ԷնՀ (ՏՋ)'!AB61/Ջերմարարություն!$D$6)</f>
        <v/>
      </c>
      <c r="AC61" s="984" t="str">
        <f>IF('ԷնՀ (ՏՋ)'!AC61=0,"",'ԷնՀ (ՏՋ)'!AC61/Ջերմարարություն!$D$6)</f>
        <v/>
      </c>
      <c r="AD61" s="984" t="str">
        <f>IF('ԷնՀ (ՏՋ)'!AD61=0,"",'ԷնՀ (ՏՋ)'!AD61/Ջերմարարություն!$D$6)</f>
        <v/>
      </c>
      <c r="AE61" s="984" t="str">
        <f>IF('ԷնՀ (ՏՋ)'!AE61=0,"",'ԷնՀ (ՏՋ)'!AE61/Ջերմարարություն!$D$6)</f>
        <v/>
      </c>
      <c r="AF61" s="984" t="str">
        <f>IF('ԷնՀ (ՏՋ)'!AF61=0,"",'ԷնՀ (ՏՋ)'!AF61/Ջերմարարություն!$D$6)</f>
        <v/>
      </c>
      <c r="AG61" s="984" t="str">
        <f>IF('ԷնՀ (ՏՋ)'!AG61=0,"",'ԷնՀ (ՏՋ)'!AG61/Ջերմարարություն!$D$6)</f>
        <v/>
      </c>
      <c r="AH61" s="984" t="str">
        <f>IF('ԷնՀ (ՏՋ)'!AH61=0,"",'ԷնՀ (ՏՋ)'!AH61/Ջերմարարություն!$D$6)</f>
        <v/>
      </c>
      <c r="AI61" s="984" t="str">
        <f>IF('ԷնՀ (ՏՋ)'!AI61=0,"",'ԷնՀ (ՏՋ)'!AI61/Ջերմարարություն!$D$6)</f>
        <v/>
      </c>
      <c r="AJ61" s="984" t="str">
        <f>IF('ԷնՀ (ՏՋ)'!AJ61=0,"",'ԷնՀ (ՏՋ)'!AJ61/Ջերմարարություն!$D$6)</f>
        <v/>
      </c>
      <c r="AK61" s="985" t="str">
        <f>IF('ԷնՀ (ՏՋ)'!AK61=0,"",'ԷնՀ (ՏՋ)'!AK61/Ջերմարարություն!$D$6)</f>
        <v/>
      </c>
      <c r="AL61" s="986" t="str">
        <f>IF('ԷնՀ (ՏՋ)'!AL61=0,"",'ԷնՀ (ՏՋ)'!AL61/Ջերմարարություն!$D$6)</f>
        <v/>
      </c>
      <c r="AM61" s="971">
        <f>IF('ԷնՀ (ՏՋ)'!AM61=0,"",'ԷնՀ (ՏՋ)'!AM61/Ջերմարարություն!$D$6)</f>
        <v>9.8904557179707648</v>
      </c>
    </row>
    <row r="62" spans="1:40" ht="26.25" customHeight="1" thickBot="1">
      <c r="A62" s="105"/>
      <c r="B62" s="999" t="s">
        <v>180</v>
      </c>
      <c r="C62" s="1018" t="s">
        <v>569</v>
      </c>
      <c r="D62" s="981" t="s">
        <v>570</v>
      </c>
      <c r="E62" s="1019" t="s">
        <v>41</v>
      </c>
      <c r="F62" s="1004">
        <f>IF('ԷնՀ (ՏՋ)'!F62=0,"",'ԷնՀ (ՏՋ)'!F62/Ջերմարարություն!$D$6)</f>
        <v>324.41319588621656</v>
      </c>
      <c r="G62" s="726">
        <f>IF('ԷնՀ (ՏՋ)'!G62=0,"",'ԷնՀ (ՏՋ)'!G62/Ջերմարարություն!$D$6)</f>
        <v>0.99245342505015754</v>
      </c>
      <c r="H62" s="984" t="str">
        <f>IF('ԷնՀ (ՏՋ)'!H62=0,"",'ԷնՀ (ՏՋ)'!H62/Ջերմարարություն!$D$6)</f>
        <v/>
      </c>
      <c r="I62" s="984">
        <f>IF('ԷնՀ (ՏՋ)'!I62=0,"",'ԷնՀ (ՏՋ)'!I62/Ջերմարարություն!$D$6)</f>
        <v>0.54018343364860988</v>
      </c>
      <c r="J62" s="984">
        <f>IF('ԷնՀ (ՏՋ)'!J62=0,"",'ԷնՀ (ՏՋ)'!J62/Ջերմարարություն!$D$6)</f>
        <v>0.45226999140154767</v>
      </c>
      <c r="K62" s="984" t="str">
        <f>IF('ԷնՀ (ՏՋ)'!K62=0,"",'ԷնՀ (ՏՋ)'!K62/Ջերմարարություն!$D$6)</f>
        <v/>
      </c>
      <c r="L62" s="984" t="str">
        <f>IF('ԷնՀ (ՏՋ)'!L62=0,"",'ԷնՀ (ՏՋ)'!L62/Ջերմարարություն!$D$6)</f>
        <v/>
      </c>
      <c r="M62" s="984" t="str">
        <f>IF('ԷնՀ (ՏՋ)'!M62=0,"",'ԷնՀ (ՏՋ)'!M62/Ջերմարարություն!$D$6)</f>
        <v/>
      </c>
      <c r="N62" s="985">
        <f>IF('ԷնՀ (ՏՋ)'!N62=0,"",'ԷնՀ (ՏՋ)'!N62/Ջերմարարություն!$D$6)</f>
        <v>0.14801676698194322</v>
      </c>
      <c r="O62" s="984">
        <f>IF('ԷնՀ (ՏՋ)'!O62=0,"",'ԷնՀ (ՏՋ)'!O62/Ջերմարարություն!$D$6)</f>
        <v>0.14801676698194322</v>
      </c>
      <c r="P62" s="984" t="str">
        <f>IF('ԷնՀ (ՏՋ)'!P62=0,"",'ԷնՀ (ՏՋ)'!P62/Ջերմարարություն!$D$6)</f>
        <v/>
      </c>
      <c r="Q62" s="984" t="str">
        <f>IF('ԷնՀ (ՏՋ)'!Q62=0,"",'ԷնՀ (ՏՋ)'!Q62/Ջերմարարություն!$D$6)</f>
        <v/>
      </c>
      <c r="R62" s="984" t="str">
        <f>IF('ԷնՀ (ՏՋ)'!R62=0,"",'ԷնՀ (ՏՋ)'!R62/Ջերմարարություն!$D$6)</f>
        <v/>
      </c>
      <c r="S62" s="984" t="str">
        <f>IF('ԷնՀ (ՏՋ)'!S62=0,"",'ԷնՀ (ՏՋ)'!S62/Ջերմարարություն!$D$6)</f>
        <v/>
      </c>
      <c r="T62" s="984" t="str">
        <f>IF('ԷնՀ (ՏՋ)'!T62=0,"",'ԷնՀ (ՏՋ)'!T62/Ջերմարարություն!$D$6)</f>
        <v/>
      </c>
      <c r="U62" s="984" t="str">
        <f>IF('ԷնՀ (ՏՋ)'!U62=0,"",'ԷնՀ (ՏՋ)'!U62/Ջերմարարություն!$D$6)</f>
        <v/>
      </c>
      <c r="V62" s="984" t="str">
        <f>IF('ԷնՀ (ՏՋ)'!V62=0,"",'ԷնՀ (ՏՋ)'!V62/Ջերմարարություն!$D$6)</f>
        <v/>
      </c>
      <c r="W62" s="984" t="str">
        <f>IF('ԷնՀ (ՏՋ)'!W62=0,"",'ԷնՀ (ՏՋ)'!W62/Ջերմարարություն!$D$6)</f>
        <v/>
      </c>
      <c r="X62" s="984" t="str">
        <f>IF('ԷնՀ (ՏՋ)'!X62=0,"",'ԷնՀ (ՏՋ)'!X62/Ջերմարարություն!$D$6)</f>
        <v/>
      </c>
      <c r="Y62" s="984" t="str">
        <f>IF('ԷնՀ (ՏՋ)'!Y62=0,"",'ԷնՀ (ՏՋ)'!Y62/Ջերմարարություն!$D$6)</f>
        <v/>
      </c>
      <c r="Z62" s="984" t="str">
        <f>IF('ԷնՀ (ՏՋ)'!Z62=0,"",'ԷնՀ (ՏՋ)'!Z62/Ջերմարարություն!$D$6)</f>
        <v/>
      </c>
      <c r="AA62" s="986">
        <f>IF('ԷնՀ (ՏՋ)'!AA62=0,"",'ԷնՀ (ՏՋ)'!AA62/Ջերմարարություն!$D$6)</f>
        <v>182.17212380252496</v>
      </c>
      <c r="AB62" s="727">
        <f>IF('ԷնՀ (ՏՋ)'!AB62=0,"",'ԷնՀ (ՏՋ)'!AB62/Ջերմարարություն!$D$6)</f>
        <v>1.1092003439380913</v>
      </c>
      <c r="AC62" s="984" t="str">
        <f>IF('ԷնՀ (ՏՋ)'!AC62=0,"",'ԷնՀ (ՏՋ)'!AC62/Ջերմարարություն!$D$6)</f>
        <v/>
      </c>
      <c r="AD62" s="984" t="str">
        <f>IF('ԷնՀ (ՏՋ)'!AD62=0,"",'ԷնՀ (ՏՋ)'!AD62/Ջերմարարություն!$D$6)</f>
        <v/>
      </c>
      <c r="AE62" s="984" t="str">
        <f>IF('ԷնՀ (ՏՋ)'!AE62=0,"",'ԷնՀ (ՏՋ)'!AE62/Ջերմարարություն!$D$6)</f>
        <v/>
      </c>
      <c r="AF62" s="984">
        <f>IF('ԷնՀ (ՏՋ)'!AF62=0,"",'ԷնՀ (ՏՋ)'!AF62/Ջերմարարություն!$D$6)</f>
        <v>1.1092003439380913</v>
      </c>
      <c r="AG62" s="984" t="str">
        <f>IF('ԷնՀ (ՏՋ)'!AG62=0,"",'ԷնՀ (ՏՋ)'!AG62/Ջերմարարություն!$D$6)</f>
        <v/>
      </c>
      <c r="AH62" s="984" t="str">
        <f>IF('ԷնՀ (ՏՋ)'!AH62=0,"",'ԷնՀ (ՏՋ)'!AH62/Ջերմարարություն!$D$6)</f>
        <v/>
      </c>
      <c r="AI62" s="984" t="str">
        <f>IF('ԷնՀ (ՏՋ)'!AI62=0,"",'ԷնՀ (ՏՋ)'!AI62/Ջերմարարություն!$D$6)</f>
        <v/>
      </c>
      <c r="AJ62" s="984" t="str">
        <f>IF('ԷնՀ (ՏՋ)'!AJ62=0,"",'ԷնՀ (ՏՋ)'!AJ62/Ջերմարարություն!$D$6)</f>
        <v/>
      </c>
      <c r="AK62" s="985" t="str">
        <f>IF('ԷնՀ (ՏՋ)'!AK62=0,"",'ԷնՀ (ՏՋ)'!AK62/Ջերմարարություն!$D$6)</f>
        <v/>
      </c>
      <c r="AL62" s="986" t="str">
        <f>IF('ԷնՀ (ՏՋ)'!AL62=0,"",'ԷնՀ (ՏՋ)'!AL62/Ջերմարարություն!$D$6)</f>
        <v/>
      </c>
      <c r="AM62" s="971">
        <f>IF('ԷնՀ (ՏՋ)'!AM62=0,"",'ԷնՀ (ՏՋ)'!AM62/Ջերմարարություն!$D$6)</f>
        <v>139.99140154772141</v>
      </c>
    </row>
    <row r="63" spans="1:40" ht="26.25" customHeight="1" thickBot="1">
      <c r="B63" s="1020">
        <v>7.3</v>
      </c>
      <c r="C63" s="1021" t="s">
        <v>571</v>
      </c>
      <c r="D63" s="1022" t="s">
        <v>572</v>
      </c>
      <c r="E63" s="1023" t="s">
        <v>42</v>
      </c>
      <c r="F63" s="1024">
        <f>IF('ԷնՀ (ՏՋ)'!F63=0,"",'ԷնՀ (ՏՋ)'!F63/Ջերմարարություն!$D$6)</f>
        <v>2.0155253546998124</v>
      </c>
      <c r="G63" s="1025">
        <f>IF('ԷնՀ (ՏՋ)'!G63=0,"",'ԷնՀ (ՏՋ)'!G63/Ջերմարարություն!$D$6)</f>
        <v>-7.6899941994194936E-17</v>
      </c>
      <c r="H63" s="1026" t="str">
        <f>IF('ԷնՀ (ՏՋ)'!H63=0,"",'ԷնՀ (ՏՋ)'!H63/Ջերմարարություն!$D$6)</f>
        <v/>
      </c>
      <c r="I63" s="1026" t="str">
        <f>IF('ԷնՀ (ՏՋ)'!I63=0,"",'ԷնՀ (ՏՋ)'!I63/Ջերմարարություն!$D$6)</f>
        <v/>
      </c>
      <c r="J63" s="1026" t="str">
        <f>IF('ԷնՀ (ՏՋ)'!J63=0,"",'ԷնՀ (ՏՋ)'!J63/Ջերմարարություն!$D$6)</f>
        <v/>
      </c>
      <c r="K63" s="1026" t="str">
        <f>IF('ԷնՀ (ՏՋ)'!K63=0,"",'ԷնՀ (ՏՋ)'!K63/Ջերմարարություն!$D$6)</f>
        <v/>
      </c>
      <c r="L63" s="1026" t="str">
        <f>IF('ԷնՀ (ՏՋ)'!L63=0,"",'ԷնՀ (ՏՋ)'!L63/Ջերմարարություն!$D$6)</f>
        <v/>
      </c>
      <c r="M63" s="1026" t="str">
        <f>IF('ԷնՀ (ՏՋ)'!M63=0,"",'ԷնՀ (ՏՋ)'!M63/Ջերմարարություն!$D$6)</f>
        <v/>
      </c>
      <c r="N63" s="1026" t="str">
        <f>IF('ԷնՀ (ՏՋ)'!N63=0,"",'ԷնՀ (ՏՋ)'!N63/Ջերմարարություն!$D$6)</f>
        <v/>
      </c>
      <c r="O63" s="1026" t="str">
        <f>IF('ԷնՀ (ՏՋ)'!O63=0,"",'ԷնՀ (ՏՋ)'!O63/Ջերմարարություն!$D$6)</f>
        <v/>
      </c>
      <c r="P63" s="1026" t="str">
        <f>IF('ԷնՀ (ՏՋ)'!P63=0,"",'ԷնՀ (ՏՋ)'!P63/Ջերմարարություն!$D$6)</f>
        <v/>
      </c>
      <c r="Q63" s="1026" t="str">
        <f>IF('ԷնՀ (ՏՋ)'!Q63=0,"",'ԷնՀ (ՏՋ)'!Q63/Ջերմարարություն!$D$6)</f>
        <v/>
      </c>
      <c r="R63" s="1026" t="str">
        <f>IF('ԷնՀ (ՏՋ)'!R63=0,"",'ԷնՀ (ՏՋ)'!R63/Ջերմարարություն!$D$6)</f>
        <v/>
      </c>
      <c r="S63" s="1026" t="str">
        <f>IF('ԷնՀ (ՏՋ)'!S63=0,"",'ԷնՀ (ՏՋ)'!S63/Ջերմարարություն!$D$6)</f>
        <v/>
      </c>
      <c r="T63" s="1026" t="str">
        <f>IF('ԷնՀ (ՏՋ)'!T63=0,"",'ԷնՀ (ՏՋ)'!T63/Ջերմարարություն!$D$6)</f>
        <v/>
      </c>
      <c r="U63" s="1026" t="str">
        <f>IF('ԷնՀ (ՏՋ)'!U63=0,"",'ԷնՀ (ՏՋ)'!U63/Ջերմարարություն!$D$6)</f>
        <v/>
      </c>
      <c r="V63" s="1026" t="str">
        <f>IF('ԷնՀ (ՏՋ)'!V63=0,"",'ԷնՀ (ՏՋ)'!V63/Ջերմարարություն!$D$6)</f>
        <v/>
      </c>
      <c r="W63" s="1026" t="str">
        <f>IF('ԷնՀ (ՏՋ)'!W63=0,"",'ԷնՀ (ՏՋ)'!W63/Ջերմարարություն!$D$6)</f>
        <v/>
      </c>
      <c r="X63" s="1026" t="str">
        <f>IF('ԷնՀ (ՏՋ)'!X63=0,"",'ԷնՀ (ՏՋ)'!X63/Ջերմարարություն!$D$6)</f>
        <v/>
      </c>
      <c r="Y63" s="1026" t="str">
        <f>IF('ԷնՀ (ՏՋ)'!Y63=0,"",'ԷնՀ (ՏՋ)'!Y63/Ջերմարարություն!$D$6)</f>
        <v/>
      </c>
      <c r="Z63" s="1026" t="str">
        <f>IF('ԷնՀ (ՏՋ)'!Z63=0,"",'ԷնՀ (ՏՋ)'!Z63/Ջերմարարություն!$D$6)</f>
        <v/>
      </c>
      <c r="AA63" s="1026">
        <f>IF('ԷնՀ (ՏՋ)'!AA63=0,"",'ԷնՀ (ՏՋ)'!AA63/Ջերմարարություն!$D$6)</f>
        <v>2.0181048903833068</v>
      </c>
      <c r="AB63" s="1026" t="str">
        <f>IF('ԷնՀ (ՏՋ)'!AB63=0,"",'ԷնՀ (ՏՋ)'!AB63/Ջերմարարություն!$D$6)</f>
        <v/>
      </c>
      <c r="AC63" s="1026" t="str">
        <f>IF('ԷնՀ (ՏՋ)'!AC63=0,"",'ԷնՀ (ՏՋ)'!AC63/Ջերմարարություն!$D$6)</f>
        <v/>
      </c>
      <c r="AD63" s="1026" t="str">
        <f>IF('ԷնՀ (ՏՋ)'!AD63=0,"",'ԷնՀ (ՏՋ)'!AD63/Ջերմարարություն!$D$6)</f>
        <v/>
      </c>
      <c r="AE63" s="1026" t="str">
        <f>IF('ԷնՀ (ՏՋ)'!AE63=0,"",'ԷնՀ (ՏՋ)'!AE63/Ջերմարարություն!$D$6)</f>
        <v/>
      </c>
      <c r="AF63" s="1026" t="str">
        <f>IF('ԷնՀ (ՏՋ)'!AF63=0,"",'ԷնՀ (ՏՋ)'!AF63/Ջերմարարություն!$D$6)</f>
        <v/>
      </c>
      <c r="AG63" s="1026" t="str">
        <f>IF('ԷնՀ (ՏՋ)'!AG63=0,"",'ԷնՀ (ՏՋ)'!AG63/Ջերմարարություն!$D$6)</f>
        <v/>
      </c>
      <c r="AH63" s="1026">
        <f>IF('ԷնՀ (ՏՋ)'!AH63=0,"",'ԷնՀ (ՏՋ)'!AH63/Ջերմարարություն!$D$6)</f>
        <v>6.7884086725910017E-16</v>
      </c>
      <c r="AI63" s="1026" t="str">
        <f>IF('ԷնՀ (ՏՋ)'!AI63=0,"",'ԷնՀ (ՏՋ)'!AI63/Ջերմարարություն!$D$6)</f>
        <v/>
      </c>
      <c r="AJ63" s="1026" t="str">
        <f>IF('ԷնՀ (ՏՋ)'!AJ63=0,"",'ԷնՀ (ՏՋ)'!AJ63/Ջերմարարություն!$D$6)</f>
        <v/>
      </c>
      <c r="AK63" s="1026" t="str">
        <f>IF('ԷնՀ (ՏՋ)'!AK63=0,"",'ԷնՀ (ՏՋ)'!AK63/Ջերմարարություն!$D$6)</f>
        <v/>
      </c>
      <c r="AL63" s="1026" t="str">
        <f>IF('ԷնՀ (ՏՋ)'!AL63=0,"",'ԷնՀ (ՏՋ)'!AL63/Ջերմարարություն!$D$6)</f>
        <v/>
      </c>
      <c r="AM63" s="1027">
        <f>IF('ԷնՀ (ՏՋ)'!AM63=0,"",'ԷնՀ (ՏՋ)'!AM63/Ջերմարարություն!$D$6)</f>
        <v>-2.5795356834942352E-3</v>
      </c>
      <c r="AN63" s="206"/>
    </row>
    <row r="64" spans="1:40" ht="12.75">
      <c r="F64" s="639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</row>
    <row r="65" spans="6:28" ht="12.75"/>
    <row r="66" spans="6:28" ht="12.75"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</row>
    <row r="67" spans="6:28" ht="12.75"/>
    <row r="68" spans="6:28" ht="15" customHeight="1">
      <c r="F68" s="639"/>
      <c r="G68" s="639"/>
      <c r="H68" s="639"/>
      <c r="I68" s="639"/>
      <c r="J68" s="639"/>
      <c r="K68" s="639"/>
      <c r="L68" s="639"/>
      <c r="M68" s="639"/>
      <c r="N68" s="639"/>
    </row>
  </sheetData>
  <hyperlinks>
    <hyperlink ref="B1" location="Սկիզբ!A1" display="Դեպի սկիզբ"/>
  </hyperlinks>
  <pageMargins left="0.32" right="0.24" top="0.34" bottom="0.34" header="0.3" footer="0.26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outlinePr summaryRight="0"/>
  </sheetPr>
  <dimension ref="A1:AO66"/>
  <sheetViews>
    <sheetView zoomScale="90" zoomScaleNormal="90" workbookViewId="0">
      <selection activeCell="AN9" sqref="AN9"/>
    </sheetView>
  </sheetViews>
  <sheetFormatPr defaultColWidth="17.28515625" defaultRowHeight="12.75" outlineLevelRow="1" outlineLevelCol="1"/>
  <cols>
    <col min="1" max="1" width="1.85546875" style="38" customWidth="1"/>
    <col min="2" max="2" width="8" style="38" customWidth="1" collapsed="1"/>
    <col min="3" max="4" width="30.85546875" style="694" hidden="1" customWidth="1" outlineLevel="1"/>
    <col min="5" max="5" width="48.5703125" style="101" customWidth="1" collapsed="1"/>
    <col min="6" max="6" width="14.140625" style="101" customWidth="1"/>
    <col min="7" max="7" width="14.140625" style="642" customWidth="1" collapsed="1"/>
    <col min="8" max="13" width="14.140625" style="642" hidden="1" customWidth="1" outlineLevel="1"/>
    <col min="14" max="14" width="14.140625" style="642" customWidth="1" collapsed="1"/>
    <col min="15" max="26" width="14.140625" style="642" hidden="1" customWidth="1" outlineLevel="1"/>
    <col min="27" max="27" width="14.140625" style="642" customWidth="1" collapsed="1"/>
    <col min="28" max="28" width="17" style="642" customWidth="1" collapsed="1"/>
    <col min="29" max="36" width="14.140625" style="472" hidden="1" customWidth="1" outlineLevel="1"/>
    <col min="37" max="37" width="14.140625" style="472" customWidth="1" collapsed="1"/>
    <col min="38" max="39" width="14.140625" style="472" customWidth="1"/>
    <col min="40" max="16384" width="17.28515625" style="38"/>
  </cols>
  <sheetData>
    <row r="1" spans="2:41" s="483" customFormat="1" ht="20.25" customHeight="1">
      <c r="B1" s="519" t="s">
        <v>76</v>
      </c>
      <c r="C1" s="690"/>
      <c r="D1" s="690"/>
      <c r="F1" s="69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G1" s="691"/>
      <c r="AH1" s="691"/>
      <c r="AI1" s="691"/>
      <c r="AK1" s="692"/>
      <c r="AL1" s="692"/>
    </row>
    <row r="2" spans="2:41" s="483" customFormat="1" ht="20.25" customHeight="1">
      <c r="B2" s="523" t="s">
        <v>746</v>
      </c>
      <c r="C2" s="693"/>
      <c r="D2" s="693"/>
      <c r="E2" s="523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</row>
    <row r="3" spans="2:41" ht="13.5" thickBot="1"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5"/>
      <c r="AD3" s="695"/>
      <c r="AE3" s="695"/>
      <c r="AF3" s="695"/>
      <c r="AG3" s="264"/>
      <c r="AH3" s="264"/>
      <c r="AI3" s="264"/>
      <c r="AJ3" s="264"/>
      <c r="AK3" s="692"/>
      <c r="AL3" s="692"/>
    </row>
    <row r="4" spans="2:41" s="697" customFormat="1" ht="39" hidden="1" outlineLevel="1" thickBot="1">
      <c r="B4" s="524" t="s">
        <v>426</v>
      </c>
      <c r="C4" s="516" t="s">
        <v>744</v>
      </c>
      <c r="D4" s="514"/>
      <c r="E4" s="646"/>
      <c r="F4" s="525" t="s">
        <v>13</v>
      </c>
      <c r="G4" s="696" t="s">
        <v>427</v>
      </c>
      <c r="H4" s="527" t="s">
        <v>428</v>
      </c>
      <c r="I4" s="527" t="s">
        <v>429</v>
      </c>
      <c r="J4" s="527" t="s">
        <v>724</v>
      </c>
      <c r="K4" s="527" t="s">
        <v>651</v>
      </c>
      <c r="L4" s="527" t="s">
        <v>652</v>
      </c>
      <c r="M4" s="527" t="s">
        <v>629</v>
      </c>
      <c r="N4" s="528" t="s">
        <v>430</v>
      </c>
      <c r="O4" s="527" t="s">
        <v>592</v>
      </c>
      <c r="P4" s="527" t="s">
        <v>431</v>
      </c>
      <c r="Q4" s="527" t="s">
        <v>653</v>
      </c>
      <c r="R4" s="527" t="s">
        <v>654</v>
      </c>
      <c r="S4" s="527" t="s">
        <v>432</v>
      </c>
      <c r="T4" s="527" t="s">
        <v>655</v>
      </c>
      <c r="U4" s="527" t="s">
        <v>656</v>
      </c>
      <c r="V4" s="527" t="s">
        <v>657</v>
      </c>
      <c r="W4" s="527" t="s">
        <v>658</v>
      </c>
      <c r="X4" s="527" t="s">
        <v>433</v>
      </c>
      <c r="Y4" s="527" t="s">
        <v>434</v>
      </c>
      <c r="Z4" s="527" t="s">
        <v>743</v>
      </c>
      <c r="AA4" s="531" t="s">
        <v>435</v>
      </c>
      <c r="AB4" s="696" t="s">
        <v>436</v>
      </c>
      <c r="AC4" s="527" t="s">
        <v>437</v>
      </c>
      <c r="AD4" s="527" t="s">
        <v>438</v>
      </c>
      <c r="AE4" s="527" t="s">
        <v>764</v>
      </c>
      <c r="AF4" s="527" t="s">
        <v>765</v>
      </c>
      <c r="AG4" s="527" t="s">
        <v>643</v>
      </c>
      <c r="AH4" s="527" t="s">
        <v>439</v>
      </c>
      <c r="AI4" s="527" t="s">
        <v>440</v>
      </c>
      <c r="AJ4" s="527" t="s">
        <v>441</v>
      </c>
      <c r="AK4" s="528" t="s">
        <v>659</v>
      </c>
      <c r="AL4" s="531" t="s">
        <v>660</v>
      </c>
      <c r="AM4" s="532" t="s">
        <v>442</v>
      </c>
    </row>
    <row r="5" spans="2:41" s="700" customFormat="1" ht="47.25" hidden="1" customHeight="1" outlineLevel="1" thickBot="1">
      <c r="B5" s="533" t="s">
        <v>426</v>
      </c>
      <c r="C5" s="698"/>
      <c r="D5" s="515" t="s">
        <v>745</v>
      </c>
      <c r="E5" s="649"/>
      <c r="F5" s="534" t="s">
        <v>443</v>
      </c>
      <c r="G5" s="699" t="s">
        <v>444</v>
      </c>
      <c r="H5" s="536" t="s">
        <v>445</v>
      </c>
      <c r="I5" s="536" t="s">
        <v>446</v>
      </c>
      <c r="J5" s="536" t="s">
        <v>723</v>
      </c>
      <c r="K5" s="536" t="s">
        <v>447</v>
      </c>
      <c r="L5" s="536" t="s">
        <v>448</v>
      </c>
      <c r="M5" s="536" t="s">
        <v>633</v>
      </c>
      <c r="N5" s="537" t="s">
        <v>449</v>
      </c>
      <c r="O5" s="536" t="s">
        <v>450</v>
      </c>
      <c r="P5" s="536" t="s">
        <v>451</v>
      </c>
      <c r="Q5" s="536" t="s">
        <v>661</v>
      </c>
      <c r="R5" s="536" t="s">
        <v>662</v>
      </c>
      <c r="S5" s="536" t="s">
        <v>452</v>
      </c>
      <c r="T5" s="536" t="s">
        <v>663</v>
      </c>
      <c r="U5" s="536" t="s">
        <v>664</v>
      </c>
      <c r="V5" s="536" t="s">
        <v>665</v>
      </c>
      <c r="W5" s="536" t="s">
        <v>666</v>
      </c>
      <c r="X5" s="536" t="s">
        <v>453</v>
      </c>
      <c r="Y5" s="536" t="s">
        <v>454</v>
      </c>
      <c r="Z5" s="536" t="s">
        <v>587</v>
      </c>
      <c r="AA5" s="540" t="s">
        <v>455</v>
      </c>
      <c r="AB5" s="699" t="s">
        <v>456</v>
      </c>
      <c r="AC5" s="536" t="s">
        <v>457</v>
      </c>
      <c r="AD5" s="536" t="s">
        <v>458</v>
      </c>
      <c r="AE5" s="536" t="s">
        <v>769</v>
      </c>
      <c r="AF5" s="536" t="s">
        <v>767</v>
      </c>
      <c r="AG5" s="536" t="s">
        <v>766</v>
      </c>
      <c r="AH5" s="536" t="s">
        <v>459</v>
      </c>
      <c r="AI5" s="536" t="s">
        <v>460</v>
      </c>
      <c r="AJ5" s="536" t="s">
        <v>461</v>
      </c>
      <c r="AK5" s="537" t="s">
        <v>462</v>
      </c>
      <c r="AL5" s="540" t="s">
        <v>667</v>
      </c>
      <c r="AM5" s="541" t="s">
        <v>463</v>
      </c>
    </row>
    <row r="6" spans="2:41" ht="41.25" customHeight="1" collapsed="1" thickBot="1">
      <c r="B6" s="542" t="s">
        <v>360</v>
      </c>
      <c r="C6" s="701"/>
      <c r="D6" s="702"/>
      <c r="E6" s="545" t="s">
        <v>747</v>
      </c>
      <c r="F6" s="837" t="s">
        <v>30</v>
      </c>
      <c r="G6" s="547" t="s">
        <v>31</v>
      </c>
      <c r="H6" s="840" t="s">
        <v>464</v>
      </c>
      <c r="I6" s="703" t="s">
        <v>465</v>
      </c>
      <c r="J6" s="844" t="s">
        <v>722</v>
      </c>
      <c r="K6" s="703" t="s">
        <v>466</v>
      </c>
      <c r="L6" s="840" t="s">
        <v>467</v>
      </c>
      <c r="M6" s="703" t="s">
        <v>138</v>
      </c>
      <c r="N6" s="845" t="s">
        <v>33</v>
      </c>
      <c r="O6" s="548" t="s">
        <v>753</v>
      </c>
      <c r="P6" s="548" t="s">
        <v>468</v>
      </c>
      <c r="Q6" s="548" t="s">
        <v>668</v>
      </c>
      <c r="R6" s="548" t="s">
        <v>669</v>
      </c>
      <c r="S6" s="548" t="s">
        <v>469</v>
      </c>
      <c r="T6" s="548" t="s">
        <v>670</v>
      </c>
      <c r="U6" s="548" t="s">
        <v>351</v>
      </c>
      <c r="V6" s="548" t="s">
        <v>671</v>
      </c>
      <c r="W6" s="548" t="s">
        <v>353</v>
      </c>
      <c r="X6" s="548" t="s">
        <v>470</v>
      </c>
      <c r="Y6" s="548" t="s">
        <v>236</v>
      </c>
      <c r="Z6" s="548" t="s">
        <v>752</v>
      </c>
      <c r="AA6" s="550" t="s">
        <v>148</v>
      </c>
      <c r="AB6" s="846" t="s">
        <v>309</v>
      </c>
      <c r="AC6" s="548" t="s">
        <v>81</v>
      </c>
      <c r="AD6" s="844" t="s">
        <v>45</v>
      </c>
      <c r="AE6" s="548" t="s">
        <v>183</v>
      </c>
      <c r="AF6" s="548" t="s">
        <v>768</v>
      </c>
      <c r="AG6" s="548" t="s">
        <v>224</v>
      </c>
      <c r="AH6" s="548" t="s">
        <v>644</v>
      </c>
      <c r="AI6" s="844" t="s">
        <v>645</v>
      </c>
      <c r="AJ6" s="548" t="s">
        <v>142</v>
      </c>
      <c r="AK6" s="549" t="s">
        <v>32</v>
      </c>
      <c r="AL6" s="550" t="s">
        <v>46</v>
      </c>
      <c r="AM6" s="847" t="s">
        <v>47</v>
      </c>
    </row>
    <row r="7" spans="2:41" ht="13.5" outlineLevel="1">
      <c r="B7" s="552">
        <v>1.1000000000000001</v>
      </c>
      <c r="C7" s="704" t="s">
        <v>475</v>
      </c>
      <c r="D7" s="554" t="s">
        <v>476</v>
      </c>
      <c r="E7" s="555" t="s">
        <v>672</v>
      </c>
      <c r="F7" s="827">
        <f>IF('ԷնՀ-ՄԷԳ (ՏՋ)'!F7=0,"",'ԷնՀ-ՄԷԳ (ՏՋ)'!F7)</f>
        <v>44329.139305999997</v>
      </c>
      <c r="G7" s="838">
        <f>IF('ԷնՀ-ՄԷԳ (ՏՋ)'!G7=0,"",'ԷնՀ-ՄԷԳ (ՏՋ)'!G7)</f>
        <v>31.671695999999997</v>
      </c>
      <c r="H7" s="831">
        <f>IF('ԷնՀ-ՄԷԳ (ՏՋ)'!H7=0,"",'ԷնՀ-ՄԷԳ (ՏՋ)'!H7)</f>
        <v>0.46799999999999997</v>
      </c>
      <c r="I7" s="841" t="str">
        <f>IF('ԷնՀ-ՄԷԳ (ՏՋ)'!I7=0,"",'ԷնՀ-ՄԷԳ (ՏՋ)'!I7)</f>
        <v/>
      </c>
      <c r="J7" s="831" t="str">
        <f>IF('ԷնՀ-ՄԷԳ (ՏՋ)'!J7=0,"",'ԷնՀ-ՄԷԳ (ՏՋ)'!J7)</f>
        <v/>
      </c>
      <c r="K7" s="841">
        <f>IF('ԷնՀ-ՄԷԳ (ՏՋ)'!K7=0,"",'ԷնՀ-ՄԷԳ (ՏՋ)'!K7)</f>
        <v>31.203695999999997</v>
      </c>
      <c r="L7" s="831" t="str">
        <f>IF('ԷնՀ-ՄԷԳ (ՏՋ)'!L7=0,"",'ԷնՀ-ՄԷԳ (ՏՋ)'!L7)</f>
        <v/>
      </c>
      <c r="M7" s="841" t="str">
        <f>IF('ԷնՀ-ՄԷԳ (ՏՋ)'!M7=0,"",'ԷնՀ-ՄԷԳ (ՏՋ)'!M7)</f>
        <v/>
      </c>
      <c r="N7" s="834" t="str">
        <f>IF('ԷնՀ-ՄԷԳ (ՏՋ)'!N7=0,"",'ԷնՀ-ՄԷԳ (ՏՋ)'!N7)</f>
        <v/>
      </c>
      <c r="O7" s="841" t="str">
        <f>IF('ԷնՀ-ՄԷԳ (ՏՋ)'!O7=0,"",'ԷնՀ-ՄԷԳ (ՏՋ)'!O7)</f>
        <v/>
      </c>
      <c r="P7" s="831" t="str">
        <f>IF('ԷնՀ-ՄԷԳ (ՏՋ)'!P7=0,"",'ԷնՀ-ՄԷԳ (ՏՋ)'!P7)</f>
        <v/>
      </c>
      <c r="Q7" s="841" t="str">
        <f>IF('ԷնՀ-ՄԷԳ (ՏՋ)'!Q7=0,"",'ԷնՀ-ՄԷԳ (ՏՋ)'!Q7)</f>
        <v/>
      </c>
      <c r="R7" s="831" t="str">
        <f>IF('ԷնՀ-ՄԷԳ (ՏՋ)'!R7=0,"",'ԷնՀ-ՄԷԳ (ՏՋ)'!R7)</f>
        <v/>
      </c>
      <c r="S7" s="841" t="str">
        <f>IF('ԷնՀ-ՄԷԳ (ՏՋ)'!S7=0,"",'ԷնՀ-ՄԷԳ (ՏՋ)'!S7)</f>
        <v/>
      </c>
      <c r="T7" s="831" t="str">
        <f>IF('ԷնՀ-ՄԷԳ (ՏՋ)'!T7=0,"",'ԷնՀ-ՄԷԳ (ՏՋ)'!T7)</f>
        <v/>
      </c>
      <c r="U7" s="841" t="str">
        <f>IF('ԷնՀ-ՄԷԳ (ՏՋ)'!U7=0,"",'ԷնՀ-ՄԷԳ (ՏՋ)'!U7)</f>
        <v/>
      </c>
      <c r="V7" s="831" t="str">
        <f>IF('ԷնՀ-ՄԷԳ (ՏՋ)'!V7=0,"",'ԷնՀ-ՄԷԳ (ՏՋ)'!V7)</f>
        <v/>
      </c>
      <c r="W7" s="841" t="str">
        <f>IF('ԷնՀ-ՄԷԳ (ՏՋ)'!W7=0,"",'ԷնՀ-ՄԷԳ (ՏՋ)'!W7)</f>
        <v/>
      </c>
      <c r="X7" s="831" t="str">
        <f>IF('ԷնՀ-ՄԷԳ (ՏՋ)'!X7=0,"",'ԷնՀ-ՄԷԳ (ՏՋ)'!X7)</f>
        <v/>
      </c>
      <c r="Y7" s="841" t="str">
        <f>IF('ԷնՀ-ՄԷԳ (ՏՋ)'!Y7=0,"",'ԷնՀ-ՄԷԳ (ՏՋ)'!Y7)</f>
        <v/>
      </c>
      <c r="Z7" s="831" t="str">
        <f>IF('ԷնՀ-ՄԷԳ (ՏՋ)'!Z7=0,"",'ԷնՀ-ՄԷԳ (ՏՋ)'!Z7)</f>
        <v/>
      </c>
      <c r="AA7" s="739" t="str">
        <f>IF('ԷնՀ-ՄԷԳ (ՏՋ)'!AA7=0,"",'ԷնՀ-ՄԷԳ (ՏՋ)'!AA7)</f>
        <v/>
      </c>
      <c r="AB7" s="830">
        <f>IF('ԷնՀ-ՄԷԳ (ՏՋ)'!AB7=0,"",'ԷնՀ-ՄԷԳ (ՏՋ)'!AB7)</f>
        <v>14413.272329999998</v>
      </c>
      <c r="AC7" s="841">
        <f>IF('ԷնՀ-ՄԷԳ (ՏՋ)'!AC7=0,"",'ԷնՀ-ՄԷԳ (ՏՋ)'!AC7)</f>
        <v>8465.0400000000009</v>
      </c>
      <c r="AD7" s="831">
        <f>IF('ԷնՀ-ՄԷԳ (ՏՋ)'!AD7=0,"",'ԷնՀ-ՄԷԳ (ՏՋ)'!AD7)</f>
        <v>6.48</v>
      </c>
      <c r="AE7" s="841">
        <f>IF('ԷնՀ-ՄԷԳ (ՏՋ)'!AE7=0,"",'ԷնՀ-ՄԷԳ (ՏՋ)'!AE7)</f>
        <v>3.456</v>
      </c>
      <c r="AF7" s="841">
        <f>IF('ԷնՀ-ՄԷԳ (ՏՋ)'!AF7=0,"",'ԷնՀ-ՄԷԳ (ՏՋ)'!AF7)</f>
        <v>92.88000000000001</v>
      </c>
      <c r="AG7" s="831">
        <f>IF('ԷնՀ-ՄԷԳ (ՏՋ)'!AG7=0,"",'ԷնՀ-ՄԷԳ (ՏՋ)'!AG7)</f>
        <v>3534.6963299999998</v>
      </c>
      <c r="AH7" s="841" t="str">
        <f>IF('ԷնՀ-ՄԷԳ (ՏՋ)'!AH7=0,"",'ԷնՀ-ՄԷԳ (ՏՋ)'!AH7)</f>
        <v/>
      </c>
      <c r="AI7" s="831">
        <f>IF('ԷնՀ-ՄԷԳ (ՏՋ)'!AI7=0,"",'ԷնՀ-ՄԷԳ (ՏՋ)'!AI7)</f>
        <v>2310.7199999999998</v>
      </c>
      <c r="AJ7" s="841" t="str">
        <f>IF('ԷնՀ-ՄԷԳ (ՏՋ)'!AJ7=0,"",'ԷնՀ-ՄԷԳ (ՏՋ)'!AJ7)</f>
        <v/>
      </c>
      <c r="AK7" s="848">
        <f>IF('ԷնՀ-ՄԷԳ (ՏՋ)'!AK7=0,"",'ԷնՀ-ՄԷԳ (ՏՋ)'!AK7)</f>
        <v>29884.19528</v>
      </c>
      <c r="AL7" s="739" t="str">
        <f>IF('ԷնՀ-ՄԷԳ (ՏՋ)'!AL7=0,"",'ԷնՀ-ՄԷԳ (ՏՋ)'!AL7)</f>
        <v/>
      </c>
      <c r="AM7" s="740" t="str">
        <f>IF('ԷնՀ-ՄԷԳ (ՏՋ)'!AM7=0,"",'ԷնՀ-ՄԷԳ (ՏՋ)'!AM7)</f>
        <v/>
      </c>
    </row>
    <row r="8" spans="2:41" ht="13.5" outlineLevel="1">
      <c r="B8" s="552">
        <v>1.2</v>
      </c>
      <c r="C8" s="704" t="s">
        <v>477</v>
      </c>
      <c r="D8" s="554" t="s">
        <v>478</v>
      </c>
      <c r="E8" s="555" t="s">
        <v>35</v>
      </c>
      <c r="F8" s="829">
        <f>IF('ԷնՀ-ՄԷԳ (ՏՋ)'!F8=0,"",'ԷնՀ-ՄԷԳ (ՏՋ)'!F8)</f>
        <v>92513.690597800014</v>
      </c>
      <c r="G8" s="667">
        <f>IF('ԷնՀ-ՄԷԳ (ՏՋ)'!G8=0,"",'ԷնՀ-ՄԷԳ (ՏՋ)'!G8)</f>
        <v>52.910193999999997</v>
      </c>
      <c r="H8" s="832" t="str">
        <f>IF('ԷնՀ-ՄԷԳ (ՏՋ)'!H8=0,"",'ԷնՀ-ՄԷԳ (ՏՋ)'!H8)</f>
        <v/>
      </c>
      <c r="I8" s="842">
        <f>IF('ԷնՀ-ՄԷԳ (ՏՋ)'!I8=0,"",'ԷնՀ-ՄԷԳ (ՏՋ)'!I8)</f>
        <v>28.270499999999998</v>
      </c>
      <c r="J8" s="832">
        <f>IF('ԷնՀ-ՄԷԳ (ՏՋ)'!J8=0,"",'ԷնՀ-ՄԷԳ (ՏՋ)'!J8)</f>
        <v>23.669549999999997</v>
      </c>
      <c r="K8" s="842">
        <f>IF('ԷնՀ-ՄԷԳ (ՏՋ)'!K8=0,"",'ԷնՀ-ՄԷԳ (ՏՋ)'!K8)</f>
        <v>0.97014400000000001</v>
      </c>
      <c r="L8" s="832" t="str">
        <f>IF('ԷնՀ-ՄԷԳ (ՏՋ)'!L8=0,"",'ԷնՀ-ՄԷԳ (ՏՋ)'!L8)</f>
        <v/>
      </c>
      <c r="M8" s="842" t="str">
        <f>IF('ԷնՀ-ՄԷԳ (ՏՋ)'!M8=0,"",'ԷնՀ-ՄԷԳ (ՏՋ)'!M8)</f>
        <v/>
      </c>
      <c r="N8" s="835">
        <f>IF('ԷնՀ-ՄԷԳ (ՏՋ)'!N8=0,"",'ԷնՀ-ՄԷԳ (ՏՋ)'!N8)</f>
        <v>13861.8222162</v>
      </c>
      <c r="O8" s="842">
        <f>IF('ԷնՀ-ՄԷԳ (ՏՋ)'!O8=0,"",'ԷնՀ-ՄԷԳ (ՏՋ)'!O8)</f>
        <v>47.384599999999992</v>
      </c>
      <c r="P8" s="832">
        <f>IF('ԷնՀ-ՄԷԳ (ՏՋ)'!P8=0,"",'ԷնՀ-ՄԷԳ (ՏՋ)'!P8)</f>
        <v>6142.284090000001</v>
      </c>
      <c r="Q8" s="842">
        <f>IF('ԷնՀ-ՄԷԳ (ՏՋ)'!Q8=0,"",'ԷնՀ-ՄԷԳ (ՏՋ)'!Q8)</f>
        <v>1.94028</v>
      </c>
      <c r="R8" s="832">
        <f>IF('ԷնՀ-ՄԷԳ (ՏՋ)'!R8=0,"",'ԷնՀ-ՄԷԳ (ՏՋ)'!R8)</f>
        <v>3.6708000000000003</v>
      </c>
      <c r="S8" s="842">
        <f>IF('ԷնՀ-ՄԷԳ (ՏՋ)'!S8=0,"",'ԷնՀ-ՄԷԳ (ՏՋ)'!S8)</f>
        <v>1874.8515599999998</v>
      </c>
      <c r="T8" s="832">
        <f>IF('ԷնՀ-ՄԷԳ (ՏՋ)'!T8=0,"",'ԷնՀ-ՄԷԳ (ՏՋ)'!T8)</f>
        <v>317.21663999999998</v>
      </c>
      <c r="U8" s="842">
        <f>IF('ԷնՀ-ՄԷԳ (ՏՋ)'!U8=0,"",'ԷնՀ-ՄԷԳ (ՏՋ)'!U8)</f>
        <v>5078.4737999999998</v>
      </c>
      <c r="V8" s="832">
        <f>IF('ԷնՀ-ՄԷԳ (ՏՋ)'!V8=0,"",'ԷնՀ-ՄԷԳ (ՏՋ)'!V8)</f>
        <v>12.089880000000001</v>
      </c>
      <c r="W8" s="842">
        <f>IF('ԷնՀ-ՄԷԳ (ՏՋ)'!W8=0,"",'ԷնՀ-ՄԷԳ (ՏՋ)'!W8)</f>
        <v>260.32</v>
      </c>
      <c r="X8" s="832">
        <f>IF('ԷնՀ-ՄԷԳ (ՏՋ)'!X8=0,"",'ԷնՀ-ՄԷԳ (ՏՋ)'!X8)</f>
        <v>4.6860000000000006E-2</v>
      </c>
      <c r="Y8" s="842">
        <f>IF('ԷնՀ-ՄԷԳ (ՏՋ)'!Y8=0,"",'ԷնՀ-ՄԷԳ (ՏՋ)'!Y8)</f>
        <v>0.9281261999999999</v>
      </c>
      <c r="Z8" s="832">
        <f>IF('ԷնՀ-ՄԷԳ (ՏՋ)'!Z8=0,"",'ԷնՀ-ՄԷԳ (ՏՋ)'!Z8)</f>
        <v>122.61558000000001</v>
      </c>
      <c r="AA8" s="706">
        <f>IF('ԷնՀ-ՄԷԳ (ՏՋ)'!AA8=0,"",'ԷնՀ-ՄԷԳ (ՏՋ)'!AA8)</f>
        <v>77345.188000000009</v>
      </c>
      <c r="AB8" s="557">
        <f>IF('ԷնՀ-ՄԷԳ (ՏՋ)'!AB8=0,"",'ԷնՀ-ՄԷԳ (ՏՋ)'!AB8)</f>
        <v>263.51458760000003</v>
      </c>
      <c r="AC8" s="842" t="str">
        <f>IF('ԷնՀ-ՄԷԳ (ՏՋ)'!AC8=0,"",'ԷնՀ-ՄԷԳ (ՏՋ)'!AC8)</f>
        <v/>
      </c>
      <c r="AD8" s="832" t="str">
        <f>IF('ԷնՀ-ՄԷԳ (ՏՋ)'!AD8=0,"",'ԷնՀ-ՄԷԳ (ՏՋ)'!AD8)</f>
        <v/>
      </c>
      <c r="AE8" s="842" t="str">
        <f>IF('ԷնՀ-ՄԷԳ (ՏՋ)'!AE8=0,"",'ԷնՀ-ՄԷԳ (ՏՋ)'!AE8)</f>
        <v/>
      </c>
      <c r="AF8" s="842" t="str">
        <f>IF('ԷնՀ-ՄԷԳ (ՏՋ)'!AF8=0,"",'ԷնՀ-ՄԷԳ (ՏՋ)'!AF8)</f>
        <v/>
      </c>
      <c r="AG8" s="832">
        <f>IF('ԷնՀ-ՄԷԳ (ՏՋ)'!AG8=0,"",'ԷնՀ-ՄԷԳ (ՏՋ)'!AG8)</f>
        <v>1.08142</v>
      </c>
      <c r="AH8" s="842">
        <f>IF('ԷնՀ-ՄԷԳ (ՏՋ)'!AH8=0,"",'ԷնՀ-ՄԷԳ (ՏՋ)'!AH8)</f>
        <v>253.18162000000004</v>
      </c>
      <c r="AI8" s="832">
        <f>IF('ԷնՀ-ՄԷԳ (ՏՋ)'!AI8=0,"",'ԷնՀ-ՄԷԳ (ՏՋ)'!AI8)</f>
        <v>9.2515476000000003</v>
      </c>
      <c r="AJ8" s="842" t="str">
        <f>IF('ԷնՀ-ՄԷԳ (ՏՋ)'!AJ8=0,"",'ԷնՀ-ՄԷԳ (ՏՋ)'!AJ8)</f>
        <v/>
      </c>
      <c r="AK8" s="849" t="str">
        <f>IF('ԷնՀ-ՄԷԳ (ՏՋ)'!AK8=0,"",'ԷնՀ-ՄԷԳ (ՏՋ)'!AK8)</f>
        <v/>
      </c>
      <c r="AL8" s="706" t="str">
        <f>IF('ԷնՀ-ՄԷԳ (ՏՋ)'!AL8=0,"",'ԷնՀ-ՄԷԳ (ՏՋ)'!AL8)</f>
        <v/>
      </c>
      <c r="AM8" s="656">
        <f>IF('ԷնՀ-ՄԷԳ (ՏՋ)'!AM8=0,"",'ԷնՀ-ՄԷԳ (ՏՋ)'!AM8)</f>
        <v>990.25560000000007</v>
      </c>
    </row>
    <row r="9" spans="2:41" ht="25.5" outlineLevel="1">
      <c r="B9" s="552">
        <v>1.3</v>
      </c>
      <c r="C9" s="704" t="s">
        <v>483</v>
      </c>
      <c r="D9" s="554" t="s">
        <v>484</v>
      </c>
      <c r="E9" s="555" t="s">
        <v>474</v>
      </c>
      <c r="F9" s="829">
        <f>IF('ԷնՀ-ՄԷԳ (ՏՋ)'!F9=0,"",-'ԷնՀ-ՄԷԳ (ՏՋ)'!F9)</f>
        <v>-1876.7918399999999</v>
      </c>
      <c r="G9" s="667" t="str">
        <f>IF('ԷնՀ-ՄԷԳ (ՏՋ)'!G9=0,"",-'ԷնՀ-ՄԷԳ (ՏՋ)'!G9)</f>
        <v/>
      </c>
      <c r="H9" s="832" t="str">
        <f>IF('ԷնՀ-ՄԷԳ (ՏՋ)'!H9=0,"",-'ԷնՀ-ՄԷԳ (ՏՋ)'!H9)</f>
        <v/>
      </c>
      <c r="I9" s="842" t="str">
        <f>IF('ԷնՀ-ՄԷԳ (ՏՋ)'!I9=0,"",-'ԷնՀ-ՄԷԳ (ՏՋ)'!I9)</f>
        <v/>
      </c>
      <c r="J9" s="832" t="str">
        <f>IF('ԷնՀ-ՄԷԳ (ՏՋ)'!J9=0,"",-'ԷնՀ-ՄԷԳ (ՏՋ)'!J9)</f>
        <v/>
      </c>
      <c r="K9" s="842" t="str">
        <f>IF('ԷնՀ-ՄԷԳ (ՏՋ)'!K9=0,"",-'ԷնՀ-ՄԷԳ (ՏՋ)'!K9)</f>
        <v/>
      </c>
      <c r="L9" s="832" t="str">
        <f>IF('ԷնՀ-ՄԷԳ (ՏՋ)'!L9=0,"",-'ԷնՀ-ՄԷԳ (ՏՋ)'!L9)</f>
        <v/>
      </c>
      <c r="M9" s="842" t="str">
        <f>IF('ԷնՀ-ՄԷԳ (ՏՋ)'!M9=0,"",-'ԷնՀ-ՄԷԳ (ՏՋ)'!M9)</f>
        <v/>
      </c>
      <c r="N9" s="835">
        <f>IF('ԷնՀ-ՄԷԳ (ՏՋ)'!N9=0,"",-'ԷնՀ-ՄԷԳ (ՏՋ)'!N9)</f>
        <v>-1876.7918399999999</v>
      </c>
      <c r="O9" s="842" t="str">
        <f>IF('ԷնՀ-ՄԷԳ (ՏՋ)'!O9=0,"",-'ԷնՀ-ՄԷԳ (ՏՋ)'!O9)</f>
        <v/>
      </c>
      <c r="P9" s="832" t="str">
        <f>IF('ԷնՀ-ՄԷԳ (ՏՋ)'!P9=0,"",-'ԷնՀ-ՄԷԳ (ՏՋ)'!P9)</f>
        <v/>
      </c>
      <c r="Q9" s="842">
        <f>IF('ԷնՀ-ՄԷԳ (ՏՋ)'!Q9=0,"",-'ԷնՀ-ՄԷԳ (ՏՋ)'!Q9)</f>
        <v>-1.94028</v>
      </c>
      <c r="R9" s="832" t="str">
        <f>IF('ԷնՀ-ՄԷԳ (ՏՋ)'!R9=0,"",-'ԷնՀ-ՄԷԳ (ՏՋ)'!R9)</f>
        <v/>
      </c>
      <c r="S9" s="842">
        <f>IF('ԷնՀ-ՄԷԳ (ՏՋ)'!S9=0,"",-'ԷնՀ-ՄԷԳ (ՏՋ)'!S9)</f>
        <v>-1874.8515599999998</v>
      </c>
      <c r="T9" s="832" t="str">
        <f>IF('ԷնՀ-ՄԷԳ (ՏՋ)'!T9=0,"",-'ԷնՀ-ՄԷԳ (ՏՋ)'!T9)</f>
        <v/>
      </c>
      <c r="U9" s="842" t="str">
        <f>IF('ԷնՀ-ՄԷԳ (ՏՋ)'!U9=0,"",-'ԷնՀ-ՄԷԳ (ՏՋ)'!U9)</f>
        <v/>
      </c>
      <c r="V9" s="832" t="str">
        <f>IF('ԷնՀ-ՄԷԳ (ՏՋ)'!V9=0,"",-'ԷնՀ-ՄԷԳ (ՏՋ)'!V9)</f>
        <v/>
      </c>
      <c r="W9" s="842" t="str">
        <f>IF('ԷնՀ-ՄԷԳ (ՏՋ)'!W9=0,"",-'ԷնՀ-ՄԷԳ (ՏՋ)'!W9)</f>
        <v/>
      </c>
      <c r="X9" s="832" t="str">
        <f>IF('ԷնՀ-ՄԷԳ (ՏՋ)'!X9=0,"",-'ԷնՀ-ՄԷԳ (ՏՋ)'!X9)</f>
        <v/>
      </c>
      <c r="Y9" s="842" t="str">
        <f>IF('ԷնՀ-ՄԷԳ (ՏՋ)'!Y9=0,"",-'ԷնՀ-ՄԷԳ (ՏՋ)'!Y9)</f>
        <v/>
      </c>
      <c r="Z9" s="832" t="str">
        <f>IF('ԷնՀ-ՄԷԳ (ՏՋ)'!Z9=0,"",-'ԷնՀ-ՄԷԳ (ՏՋ)'!Z9)</f>
        <v/>
      </c>
      <c r="AA9" s="706" t="str">
        <f>IF('ԷնՀ-ՄԷԳ (ՏՋ)'!AA9=0,"",-'ԷնՀ-ՄԷԳ (ՏՋ)'!AA9)</f>
        <v/>
      </c>
      <c r="AB9" s="557" t="str">
        <f>IF('ԷնՀ-ՄԷԳ (ՏՋ)'!AB9=0,"",-'ԷնՀ-ՄԷԳ (ՏՋ)'!AB9)</f>
        <v/>
      </c>
      <c r="AC9" s="842" t="str">
        <f>IF('ԷնՀ-ՄԷԳ (ՏՋ)'!AC9=0,"",-'ԷնՀ-ՄԷԳ (ՏՋ)'!AC9)</f>
        <v/>
      </c>
      <c r="AD9" s="832" t="str">
        <f>IF('ԷնՀ-ՄԷԳ (ՏՋ)'!AD9=0,"",-'ԷնՀ-ՄԷԳ (ՏՋ)'!AD9)</f>
        <v/>
      </c>
      <c r="AE9" s="842" t="str">
        <f>IF('ԷնՀ-ՄԷԳ (ՏՋ)'!AE9=0,"",-'ԷնՀ-ՄԷԳ (ՏՋ)'!AE9)</f>
        <v/>
      </c>
      <c r="AF9" s="842" t="str">
        <f>IF('ԷնՀ-ՄԷԳ (ՏՋ)'!AF9=0,"",-'ԷնՀ-ՄԷԳ (ՏՋ)'!AF9)</f>
        <v/>
      </c>
      <c r="AG9" s="832" t="str">
        <f>IF('ԷնՀ-ՄԷԳ (ՏՋ)'!AG9=0,"",-'ԷնՀ-ՄԷԳ (ՏՋ)'!AG9)</f>
        <v/>
      </c>
      <c r="AH9" s="842" t="str">
        <f>IF('ԷնՀ-ՄԷԳ (ՏՋ)'!AH9=0,"",-'ԷնՀ-ՄԷԳ (ՏՋ)'!AH9)</f>
        <v/>
      </c>
      <c r="AI9" s="832" t="str">
        <f>IF('ԷնՀ-ՄԷԳ (ՏՋ)'!AI9=0,"",-'ԷնՀ-ՄԷԳ (ՏՋ)'!AI9)</f>
        <v/>
      </c>
      <c r="AJ9" s="842" t="str">
        <f>IF('ԷնՀ-ՄԷԳ (ՏՋ)'!AJ9=0,"",-'ԷնՀ-ՄԷԳ (ՏՋ)'!AJ9)</f>
        <v/>
      </c>
      <c r="AK9" s="849" t="str">
        <f>IF('ԷնՀ-ՄԷԳ (ՏՋ)'!AK9=0,"",-'ԷնՀ-ՄԷԳ (ՏՋ)'!AK9)</f>
        <v/>
      </c>
      <c r="AL9" s="706" t="str">
        <f>IF('ԷնՀ-ՄԷԳ (ՏՋ)'!AL9=0,"",-'ԷնՀ-ՄԷԳ (ՏՋ)'!AL9)</f>
        <v/>
      </c>
      <c r="AM9" s="656" t="str">
        <f>IF('ԷնՀ-ՄԷԳ (ՏՋ)'!AM9=0,"",-'ԷնՀ-ՄԷԳ (ՏՋ)'!AM9)</f>
        <v/>
      </c>
    </row>
    <row r="10" spans="2:41" ht="13.5" outlineLevel="1">
      <c r="B10" s="552">
        <v>1.4</v>
      </c>
      <c r="C10" s="704" t="s">
        <v>479</v>
      </c>
      <c r="D10" s="554" t="s">
        <v>480</v>
      </c>
      <c r="E10" s="555" t="s">
        <v>36</v>
      </c>
      <c r="F10" s="829">
        <f>IF('ԷնՀ-ՄԷԳ (ՏՋ)'!F10=0,"",-'ԷնՀ-ՄԷԳ (ՏՋ)'!F10)</f>
        <v>-5120.2464655922267</v>
      </c>
      <c r="G10" s="667">
        <f>IF('ԷնՀ-ՄԷԳ (ՏՋ)'!G10=0,"",-'ԷնՀ-ՄԷԳ (ՏՋ)'!G10)</f>
        <v>-31.203695999999997</v>
      </c>
      <c r="H10" s="832" t="str">
        <f>IF('ԷնՀ-ՄԷԳ (ՏՋ)'!H10=0,"",-'ԷնՀ-ՄԷԳ (ՏՋ)'!H10)</f>
        <v/>
      </c>
      <c r="I10" s="842" t="str">
        <f>IF('ԷնՀ-ՄԷԳ (ՏՋ)'!I10=0,"",-'ԷնՀ-ՄԷԳ (ՏՋ)'!I10)</f>
        <v/>
      </c>
      <c r="J10" s="832" t="str">
        <f>IF('ԷնՀ-ՄԷԳ (ՏՋ)'!J10=0,"",-'ԷնՀ-ՄԷԳ (ՏՋ)'!J10)</f>
        <v/>
      </c>
      <c r="K10" s="842">
        <f>IF('ԷնՀ-ՄԷԳ (ՏՋ)'!K10=0,"",-'ԷնՀ-ՄԷԳ (ՏՋ)'!K10)</f>
        <v>-31.203695999999997</v>
      </c>
      <c r="L10" s="832" t="str">
        <f>IF('ԷնՀ-ՄԷԳ (ՏՋ)'!L10=0,"",-'ԷնՀ-ՄԷԳ (ՏՋ)'!L10)</f>
        <v/>
      </c>
      <c r="M10" s="842" t="str">
        <f>IF('ԷնՀ-ՄԷԳ (ՏՋ)'!M10=0,"",-'ԷնՀ-ՄԷԳ (ՏՋ)'!M10)</f>
        <v/>
      </c>
      <c r="N10" s="835">
        <f>IF('ԷնՀ-ՄԷԳ (ՏՋ)'!N10=0,"",-'ԷնՀ-ՄԷԳ (ՏՋ)'!N10)</f>
        <v>-8.2439999999999996E-3</v>
      </c>
      <c r="O10" s="842" t="str">
        <f>IF('ԷնՀ-ՄԷԳ (ՏՋ)'!O10=0,"",-'ԷնՀ-ՄԷԳ (ՏՋ)'!O10)</f>
        <v/>
      </c>
      <c r="P10" s="832" t="str">
        <f>IF('ԷնՀ-ՄԷԳ (ՏՋ)'!P10=0,"",-'ԷնՀ-ՄԷԳ (ՏՋ)'!P10)</f>
        <v/>
      </c>
      <c r="Q10" s="842" t="str">
        <f>IF('ԷնՀ-ՄԷԳ (ՏՋ)'!Q10=0,"",-'ԷնՀ-ՄԷԳ (ՏՋ)'!Q10)</f>
        <v/>
      </c>
      <c r="R10" s="832" t="str">
        <f>IF('ԷնՀ-ՄԷԳ (ՏՋ)'!R10=0,"",-'ԷնՀ-ՄԷԳ (ՏՋ)'!R10)</f>
        <v/>
      </c>
      <c r="S10" s="842" t="str">
        <f>IF('ԷնՀ-ՄԷԳ (ՏՋ)'!S10=0,"",-'ԷնՀ-ՄԷԳ (ՏՋ)'!S10)</f>
        <v/>
      </c>
      <c r="T10" s="832" t="str">
        <f>IF('ԷնՀ-ՄԷԳ (ՏՋ)'!T10=0,"",-'ԷնՀ-ՄԷԳ (ՏՋ)'!T10)</f>
        <v/>
      </c>
      <c r="U10" s="842" t="str">
        <f>IF('ԷնՀ-ՄԷԳ (ՏՋ)'!U10=0,"",-'ԷնՀ-ՄԷԳ (ՏՋ)'!U10)</f>
        <v/>
      </c>
      <c r="V10" s="832" t="str">
        <f>IF('ԷնՀ-ՄԷԳ (ՏՋ)'!V10=0,"",-'ԷնՀ-ՄԷԳ (ՏՋ)'!V10)</f>
        <v/>
      </c>
      <c r="W10" s="842">
        <f>IF('ԷնՀ-ՄԷԳ (ՏՋ)'!W10=0,"",-'ԷնՀ-ՄԷԳ (ՏՋ)'!W10)</f>
        <v>-8.2439999999999996E-3</v>
      </c>
      <c r="X10" s="832" t="str">
        <f>IF('ԷնՀ-ՄԷԳ (ՏՋ)'!X10=0,"",-'ԷնՀ-ՄԷԳ (ՏՋ)'!X10)</f>
        <v/>
      </c>
      <c r="Y10" s="842" t="str">
        <f>IF('ԷնՀ-ՄԷԳ (ՏՋ)'!Y10=0,"",-'ԷնՀ-ՄԷԳ (ՏՋ)'!Y10)</f>
        <v/>
      </c>
      <c r="Z10" s="832" t="str">
        <f>IF('ԷնՀ-ՄԷԳ (ՏՋ)'!Z10=0,"",-'ԷնՀ-ՄԷԳ (ՏՋ)'!Z10)</f>
        <v/>
      </c>
      <c r="AA10" s="706">
        <f>IF('ԷնՀ-ՄԷԳ (ՏՋ)'!AA10=0,"",-'ԷնՀ-ՄԷԳ (ՏՋ)'!AA10)</f>
        <v>-665.07648559222628</v>
      </c>
      <c r="AB10" s="557">
        <f>IF('ԷնՀ-ՄԷԳ (ՏՋ)'!AB10=0,"",-'ԷնՀ-ՄԷԳ (ՏՋ)'!AB10)</f>
        <v>-0.37884000000000001</v>
      </c>
      <c r="AC10" s="842" t="str">
        <f>IF('ԷնՀ-ՄԷԳ (ՏՋ)'!AC10=0,"",-'ԷնՀ-ՄԷԳ (ՏՋ)'!AC10)</f>
        <v/>
      </c>
      <c r="AD10" s="832" t="str">
        <f>IF('ԷնՀ-ՄԷԳ (ՏՋ)'!AD10=0,"",-'ԷնՀ-ՄԷԳ (ՏՋ)'!AD10)</f>
        <v/>
      </c>
      <c r="AE10" s="842" t="str">
        <f>IF('ԷնՀ-ՄԷԳ (ՏՋ)'!AE10=0,"",-'ԷնՀ-ՄԷԳ (ՏՋ)'!AE10)</f>
        <v/>
      </c>
      <c r="AF10" s="842" t="str">
        <f>IF('ԷնՀ-ՄԷԳ (ՏՋ)'!AF10=0,"",-'ԷնՀ-ՄԷԳ (ՏՋ)'!AF10)</f>
        <v/>
      </c>
      <c r="AG10" s="832" t="str">
        <f>IF('ԷնՀ-ՄԷԳ (ՏՋ)'!AG10=0,"",-'ԷնՀ-ՄԷԳ (ՏՋ)'!AG10)</f>
        <v/>
      </c>
      <c r="AH10" s="842">
        <f>IF('ԷնՀ-ՄԷԳ (ՏՋ)'!AH10=0,"",-'ԷնՀ-ՄԷԳ (ՏՋ)'!AH10)</f>
        <v>-0.37884000000000001</v>
      </c>
      <c r="AI10" s="832" t="str">
        <f>IF('ԷնՀ-ՄԷԳ (ՏՋ)'!AI10=0,"",-'ԷնՀ-ՄԷԳ (ՏՋ)'!AI10)</f>
        <v/>
      </c>
      <c r="AJ10" s="842" t="str">
        <f>IF('ԷնՀ-ՄԷԳ (ՏՋ)'!AJ10=0,"",-'ԷնՀ-ՄԷԳ (ՏՋ)'!AJ10)</f>
        <v/>
      </c>
      <c r="AK10" s="849" t="str">
        <f>IF('ԷնՀ-ՄԷԳ (ՏՋ)'!AK10=0,"",-'ԷնՀ-ՄԷԳ (ՏՋ)'!AK10)</f>
        <v/>
      </c>
      <c r="AL10" s="706" t="str">
        <f>IF('ԷնՀ-ՄԷԳ (ՏՋ)'!AL10=0,"",-'ԷնՀ-ՄԷԳ (ՏՋ)'!AL10)</f>
        <v/>
      </c>
      <c r="AM10" s="656">
        <f>IF('ԷնՀ-ՄԷԳ (ՏՋ)'!AM10=0,"",-'ԷնՀ-ՄԷԳ (ՏՋ)'!AM10)</f>
        <v>-4423.5792000000001</v>
      </c>
    </row>
    <row r="11" spans="2:41" ht="14.25" outlineLevel="1" thickBot="1">
      <c r="B11" s="552">
        <v>1.5</v>
      </c>
      <c r="C11" s="704" t="s">
        <v>481</v>
      </c>
      <c r="D11" s="554" t="s">
        <v>482</v>
      </c>
      <c r="E11" s="555" t="s">
        <v>185</v>
      </c>
      <c r="F11" s="829">
        <f>IF('ԷնՀ-ՄԷԳ (ՏՋ)'!F11=0,"",'ԷնՀ-ՄԷԳ (ՏՋ)'!F11)</f>
        <v>690.30683775281909</v>
      </c>
      <c r="G11" s="667" t="str">
        <f>IF('ԷնՀ-ՄԷԳ (ՏՋ)'!G11=0,"",'ԷնՀ-ՄԷԳ (ՏՋ)'!G11)</f>
        <v/>
      </c>
      <c r="H11" s="832" t="str">
        <f>IF('ԷնՀ-ՄԷԳ (ՏՋ)'!H11=0,"",'ԷնՀ-ՄԷԳ (ՏՋ)'!H11)</f>
        <v/>
      </c>
      <c r="I11" s="842" t="str">
        <f>IF('ԷնՀ-ՄԷԳ (ՏՋ)'!I11=0,"",'ԷնՀ-ՄԷԳ (ՏՋ)'!I11)</f>
        <v/>
      </c>
      <c r="J11" s="832" t="str">
        <f>IF('ԷնՀ-ՄԷԳ (ՏՋ)'!J11=0,"",'ԷնՀ-ՄԷԳ (ՏՋ)'!J11)</f>
        <v/>
      </c>
      <c r="K11" s="842" t="str">
        <f>IF('ԷնՀ-ՄԷԳ (ՏՋ)'!K11=0,"",'ԷնՀ-ՄԷԳ (ՏՋ)'!K11)</f>
        <v/>
      </c>
      <c r="L11" s="832" t="str">
        <f>IF('ԷնՀ-ՄԷԳ (ՏՋ)'!L11=0,"",'ԷնՀ-ՄԷԳ (ՏՋ)'!L11)</f>
        <v/>
      </c>
      <c r="M11" s="842" t="str">
        <f>IF('ԷնՀ-ՄԷԳ (ՏՋ)'!M11=0,"",'ԷնՀ-ՄԷԳ (ՏՋ)'!M11)</f>
        <v/>
      </c>
      <c r="N11" s="835">
        <f>IF('ԷնՀ-ՄԷԳ (ՏՋ)'!N11=0,"",'ԷնՀ-ՄԷԳ (ՏՋ)'!N11)</f>
        <v>624.49883219999992</v>
      </c>
      <c r="O11" s="842" t="str">
        <f>IF('ԷնՀ-ՄԷԳ (ՏՋ)'!O11=0,"",'ԷնՀ-ՄԷԳ (ՏՋ)'!O11)</f>
        <v/>
      </c>
      <c r="P11" s="832" t="str">
        <f>IF('ԷնՀ-ՄԷԳ (ՏՋ)'!P11=0,"",'ԷնՀ-ՄԷԳ (ՏՋ)'!P11)</f>
        <v/>
      </c>
      <c r="Q11" s="842" t="str">
        <f>IF('ԷնՀ-ՄԷԳ (ՏՋ)'!Q11=0,"",'ԷնՀ-ՄԷԳ (ՏՋ)'!Q11)</f>
        <v/>
      </c>
      <c r="R11" s="832" t="str">
        <f>IF('ԷնՀ-ՄԷԳ (ՏՋ)'!R11=0,"",'ԷնՀ-ՄԷԳ (ՏՋ)'!R11)</f>
        <v/>
      </c>
      <c r="S11" s="842" t="str">
        <f>IF('ԷնՀ-ՄԷԳ (ՏՋ)'!S11=0,"",'ԷնՀ-ՄԷԳ (ՏՋ)'!S11)</f>
        <v/>
      </c>
      <c r="T11" s="832" t="str">
        <f>IF('ԷնՀ-ՄԷԳ (ՏՋ)'!T11=0,"",'ԷնՀ-ՄԷԳ (ՏՋ)'!T11)</f>
        <v/>
      </c>
      <c r="U11" s="842" t="str">
        <f>IF('ԷնՀ-ՄԷԳ (ՏՋ)'!U11=0,"",'ԷնՀ-ՄԷԳ (ՏՋ)'!U11)</f>
        <v/>
      </c>
      <c r="V11" s="832" t="str">
        <f>IF('ԷնՀ-ՄԷԳ (ՏՋ)'!V11=0,"",'ԷնՀ-ՄԷԳ (ՏՋ)'!V11)</f>
        <v/>
      </c>
      <c r="W11" s="842" t="str">
        <f>IF('ԷնՀ-ՄԷԳ (ՏՋ)'!W11=0,"",'ԷնՀ-ՄԷԳ (ՏՋ)'!W11)</f>
        <v/>
      </c>
      <c r="X11" s="832" t="str">
        <f>IF('ԷնՀ-ՄԷԳ (ՏՋ)'!X11=0,"",'ԷնՀ-ՄԷԳ (ՏՋ)'!X11)</f>
        <v/>
      </c>
      <c r="Y11" s="842">
        <f>IF('ԷնՀ-ՄԷԳ (ՏՋ)'!Y11=0,"",'ԷնՀ-ՄԷԳ (ՏՋ)'!Y11)</f>
        <v>624.49883219999992</v>
      </c>
      <c r="Z11" s="832" t="str">
        <f>IF('ԷնՀ-ՄԷԳ (ՏՋ)'!Z11=0,"",'ԷնՀ-ՄԷԳ (ՏՋ)'!Z11)</f>
        <v/>
      </c>
      <c r="AA11" s="706">
        <f>IF('ԷնՀ-ՄԷԳ (ՏՋ)'!AA11=0,"",'ԷնՀ-ՄԷԳ (ՏՋ)'!AA11)</f>
        <v>65.808005552819168</v>
      </c>
      <c r="AB11" s="557" t="str">
        <f>IF('ԷնՀ-ՄԷԳ (ՏՋ)'!AB11=0,"",'ԷնՀ-ՄԷԳ (ՏՋ)'!AB11)</f>
        <v/>
      </c>
      <c r="AC11" s="842" t="str">
        <f>IF('ԷնՀ-ՄԷԳ (ՏՋ)'!AC11=0,"",'ԷնՀ-ՄԷԳ (ՏՋ)'!AC11)</f>
        <v/>
      </c>
      <c r="AD11" s="832" t="str">
        <f>IF('ԷնՀ-ՄԷԳ (ՏՋ)'!AD11=0,"",'ԷնՀ-ՄԷԳ (ՏՋ)'!AD11)</f>
        <v/>
      </c>
      <c r="AE11" s="842" t="str">
        <f>IF('ԷնՀ-ՄԷԳ (ՏՋ)'!AE11=0,"",'ԷնՀ-ՄԷԳ (ՏՋ)'!AE11)</f>
        <v/>
      </c>
      <c r="AF11" s="842" t="str">
        <f>IF('ԷնՀ-ՄԷԳ (ՏՋ)'!AF11=0,"",'ԷնՀ-ՄԷԳ (ՏՋ)'!AF11)</f>
        <v/>
      </c>
      <c r="AG11" s="832" t="str">
        <f>IF('ԷնՀ-ՄԷԳ (ՏՋ)'!AG11=0,"",'ԷնՀ-ՄԷԳ (ՏՋ)'!AG11)</f>
        <v/>
      </c>
      <c r="AH11" s="842" t="str">
        <f>IF('ԷնՀ-ՄԷԳ (ՏՋ)'!AH11=0,"",'ԷնՀ-ՄԷԳ (ՏՋ)'!AH11)</f>
        <v/>
      </c>
      <c r="AI11" s="832" t="str">
        <f>IF('ԷնՀ-ՄԷԳ (ՏՋ)'!AI11=0,"",'ԷնՀ-ՄԷԳ (ՏՋ)'!AI11)</f>
        <v/>
      </c>
      <c r="AJ11" s="842" t="str">
        <f>IF('ԷնՀ-ՄԷԳ (ՏՋ)'!AJ11=0,"",'ԷնՀ-ՄԷԳ (ՏՋ)'!AJ11)</f>
        <v/>
      </c>
      <c r="AK11" s="849" t="str">
        <f>IF('ԷնՀ-ՄԷԳ (ՏՋ)'!AK11=0,"",'ԷնՀ-ՄԷԳ (ՏՋ)'!AK11)</f>
        <v/>
      </c>
      <c r="AL11" s="706" t="str">
        <f>IF('ԷնՀ-ՄԷԳ (ՏՋ)'!AL11=0,"",'ԷնՀ-ՄԷԳ (ՏՋ)'!AL11)</f>
        <v/>
      </c>
      <c r="AM11" s="656" t="str">
        <f>IF('ԷնՀ-ՄԷԳ (ՏՋ)'!AM11=0,"",'ԷնՀ-ՄԷԳ (ՏՋ)'!AM11)</f>
        <v/>
      </c>
    </row>
    <row r="12" spans="2:41" ht="29.25" thickBot="1">
      <c r="B12" s="590">
        <v>1</v>
      </c>
      <c r="C12" s="707" t="s">
        <v>673</v>
      </c>
      <c r="D12" s="708" t="s">
        <v>674</v>
      </c>
      <c r="E12" s="709" t="s">
        <v>675</v>
      </c>
      <c r="F12" s="850">
        <f>IF('ԷնՀ-ՄԷԳ (ՏՋ)'!F12=0,"",'ԷնՀ-ՄԷԳ (ՏՋ)'!F12)</f>
        <v>130536.09843596059</v>
      </c>
      <c r="G12" s="823">
        <f>IF('ԷնՀ-ՄԷԳ (ՏՋ)'!G12=0,"",'ԷնՀ-ՄԷԳ (ՏՋ)'!G12)</f>
        <v>53.378193999999993</v>
      </c>
      <c r="H12" s="660">
        <f>IF('ԷնՀ-ՄԷԳ (ՏՋ)'!H12=0,"",'ԷնՀ-ՄԷԳ (ՏՋ)'!H12)</f>
        <v>0.46799999999999997</v>
      </c>
      <c r="I12" s="823">
        <f>IF('ԷնՀ-ՄԷԳ (ՏՋ)'!I12=0,"",'ԷնՀ-ՄԷԳ (ՏՋ)'!I12)</f>
        <v>28.270499999999998</v>
      </c>
      <c r="J12" s="660">
        <f>IF('ԷնՀ-ՄԷԳ (ՏՋ)'!J12=0,"",'ԷնՀ-ՄԷԳ (ՏՋ)'!J12)</f>
        <v>23.669549999999997</v>
      </c>
      <c r="K12" s="823">
        <f>IF('ԷնՀ-ՄԷԳ (ՏՋ)'!K12=0,"",'ԷնՀ-ՄԷԳ (ՏՋ)'!K12)</f>
        <v>0.97014400000000123</v>
      </c>
      <c r="L12" s="660" t="str">
        <f>IF('ԷնՀ-ՄԷԳ (ՏՋ)'!L12=0,"",'ԷնՀ-ՄԷԳ (ՏՋ)'!L12)</f>
        <v/>
      </c>
      <c r="M12" s="823" t="str">
        <f>IF('ԷնՀ-ՄԷԳ (ՏՋ)'!M12=0,"",'ԷնՀ-ՄԷԳ (ՏՋ)'!M12)</f>
        <v/>
      </c>
      <c r="N12" s="660">
        <f>IF('ԷնՀ-ՄԷԳ (ՏՋ)'!N12=0,"",'ԷնՀ-ՄԷԳ (ՏՋ)'!N12)</f>
        <v>12609.520964400001</v>
      </c>
      <c r="O12" s="823">
        <f>IF('ԷնՀ-ՄԷԳ (ՏՋ)'!O12=0,"",'ԷնՀ-ՄԷԳ (ՏՋ)'!O12)</f>
        <v>47.384599999999992</v>
      </c>
      <c r="P12" s="660">
        <f>IF('ԷնՀ-ՄԷԳ (ՏՋ)'!P12=0,"",'ԷնՀ-ՄԷԳ (ՏՋ)'!P12)</f>
        <v>6142.284090000001</v>
      </c>
      <c r="Q12" s="823" t="str">
        <f>IF('ԷնՀ-ՄԷԳ (ՏՋ)'!Q12=0,"",'ԷնՀ-ՄԷԳ (ՏՋ)'!Q12)</f>
        <v/>
      </c>
      <c r="R12" s="660">
        <f>IF('ԷնՀ-ՄԷԳ (ՏՋ)'!R12=0,"",'ԷնՀ-ՄԷԳ (ՏՋ)'!R12)</f>
        <v>3.6708000000000003</v>
      </c>
      <c r="S12" s="823" t="str">
        <f>IF('ԷնՀ-ՄԷԳ (ՏՋ)'!S12=0,"",'ԷնՀ-ՄԷԳ (ՏՋ)'!S12)</f>
        <v/>
      </c>
      <c r="T12" s="660">
        <f>IF('ԷնՀ-ՄԷԳ (ՏՋ)'!T12=0,"",'ԷնՀ-ՄԷԳ (ՏՋ)'!T12)</f>
        <v>317.21663999999998</v>
      </c>
      <c r="U12" s="823">
        <f>IF('ԷնՀ-ՄԷԳ (ՏՋ)'!U12=0,"",'ԷնՀ-ՄԷԳ (ՏՋ)'!U12)</f>
        <v>5078.4737999999998</v>
      </c>
      <c r="V12" s="660">
        <f>IF('ԷնՀ-ՄԷԳ (ՏՋ)'!V12=0,"",'ԷնՀ-ՄԷԳ (ՏՋ)'!V12)</f>
        <v>12.089880000000001</v>
      </c>
      <c r="W12" s="823">
        <f>IF('ԷնՀ-ՄԷԳ (ՏՋ)'!W12=0,"",'ԷնՀ-ՄԷԳ (ՏՋ)'!W12)</f>
        <v>260.311756</v>
      </c>
      <c r="X12" s="660">
        <f>IF('ԷնՀ-ՄԷԳ (ՏՋ)'!X12=0,"",'ԷնՀ-ՄԷԳ (ՏՋ)'!X12)</f>
        <v>4.6860000000000006E-2</v>
      </c>
      <c r="Y12" s="823">
        <f>IF('ԷնՀ-ՄԷԳ (ՏՋ)'!Y12=0,"",'ԷնՀ-ՄԷԳ (ՏՋ)'!Y12)</f>
        <v>625.42695839999988</v>
      </c>
      <c r="Z12" s="660">
        <f>IF('ԷնՀ-ՄԷԳ (ՏՋ)'!Z12=0,"",'ԷնՀ-ՄԷԳ (ՏՋ)'!Z12)</f>
        <v>122.61558000000001</v>
      </c>
      <c r="AA12" s="823">
        <f>IF('ԷնՀ-ՄԷԳ (ՏՋ)'!AA12=0,"",'ԷնՀ-ՄԷԳ (ՏՋ)'!AA12)</f>
        <v>76745.919519960604</v>
      </c>
      <c r="AB12" s="660">
        <f>IF('ԷնՀ-ՄԷԳ (ՏՋ)'!AB12=0,"",'ԷնՀ-ՄԷԳ (ՏՋ)'!AB12)</f>
        <v>14676.408077599999</v>
      </c>
      <c r="AC12" s="823">
        <f>IF('ԷնՀ-ՄԷԳ (ՏՋ)'!AC12=0,"",'ԷնՀ-ՄԷԳ (ՏՋ)'!AC12)</f>
        <v>8465.0400000000009</v>
      </c>
      <c r="AD12" s="660">
        <f>IF('ԷնՀ-ՄԷԳ (ՏՋ)'!AD12=0,"",'ԷնՀ-ՄԷԳ (ՏՋ)'!AD12)</f>
        <v>6.48</v>
      </c>
      <c r="AE12" s="823">
        <f>IF('ԷնՀ-ՄԷԳ (ՏՋ)'!AE12=0,"",'ԷնՀ-ՄԷԳ (ՏՋ)'!AE12)</f>
        <v>3.456</v>
      </c>
      <c r="AF12" s="823">
        <f>IF('ԷնՀ-ՄԷԳ (ՏՋ)'!AF12=0,"",'ԷնՀ-ՄԷԳ (ՏՋ)'!AF12)</f>
        <v>92.88000000000001</v>
      </c>
      <c r="AG12" s="660">
        <f>IF('ԷնՀ-ՄԷԳ (ՏՋ)'!AG12=0,"",'ԷնՀ-ՄԷԳ (ՏՋ)'!AG12)</f>
        <v>3535.7777499999997</v>
      </c>
      <c r="AH12" s="823">
        <f>IF('ԷնՀ-ՄԷԳ (ՏՋ)'!AH12=0,"",'ԷնՀ-ՄԷԳ (ՏՋ)'!AH12)</f>
        <v>252.80278000000004</v>
      </c>
      <c r="AI12" s="660">
        <f>IF('ԷնՀ-ՄԷԳ (ՏՋ)'!AI12=0,"",'ԷնՀ-ՄԷԳ (ՏՋ)'!AI12)</f>
        <v>2319.9715475999997</v>
      </c>
      <c r="AJ12" s="823" t="str">
        <f>IF('ԷնՀ-ՄԷԳ (ՏՋ)'!AJ12=0,"",'ԷնՀ-ՄԷԳ (ՏՋ)'!AJ12)</f>
        <v/>
      </c>
      <c r="AK12" s="823">
        <f>IF('ԷնՀ-ՄԷԳ (ՏՋ)'!AK12=0,"",'ԷնՀ-ՄԷԳ (ՏՋ)'!AK12)</f>
        <v>29884.19528</v>
      </c>
      <c r="AL12" s="823" t="str">
        <f>IF('ԷնՀ-ՄԷԳ (ՏՋ)'!AL12=0,"",'ԷնՀ-ՄԷԳ (ՏՋ)'!AL12)</f>
        <v/>
      </c>
      <c r="AM12" s="824">
        <f>IF('ԷնՀ-ՄԷԳ (ՏՋ)'!AM12=0,"",'ԷնՀ-ՄԷԳ (ՏՋ)'!AM12)</f>
        <v>-3433.3236000000002</v>
      </c>
    </row>
    <row r="13" spans="2:41" s="105" customFormat="1" ht="15" thickBot="1">
      <c r="B13" s="714">
        <v>2</v>
      </c>
      <c r="C13" s="715" t="s">
        <v>676</v>
      </c>
      <c r="D13" s="716" t="s">
        <v>677</v>
      </c>
      <c r="E13" s="717" t="s">
        <v>678</v>
      </c>
      <c r="F13" s="851" t="str">
        <f>IF('ԷնՀ-ՄԷԳ (ՏՋ)'!F13=0,"",'ԷնՀ-ՄԷԳ (ՏՋ)'!F13)</f>
        <v/>
      </c>
      <c r="G13" s="852" t="str">
        <f>IF('ԷնՀ-ՄԷԳ (ՏՋ)'!G13=0,"",'ԷնՀ-ՄԷԳ (ՏՋ)'!G13)</f>
        <v/>
      </c>
      <c r="H13" s="853" t="str">
        <f>IF('ԷնՀ-ՄԷԳ (ՏՋ)'!H13=0,"",'ԷնՀ-ՄԷԳ (ՏՋ)'!H13)</f>
        <v/>
      </c>
      <c r="I13" s="852" t="str">
        <f>IF('ԷնՀ-ՄԷԳ (ՏՋ)'!I13=0,"",'ԷնՀ-ՄԷԳ (ՏՋ)'!I13)</f>
        <v/>
      </c>
      <c r="J13" s="853" t="str">
        <f>IF('ԷնՀ-ՄԷԳ (ՏՋ)'!J13=0,"",'ԷնՀ-ՄԷԳ (ՏՋ)'!J13)</f>
        <v/>
      </c>
      <c r="K13" s="852" t="str">
        <f>IF('ԷնՀ-ՄԷԳ (ՏՋ)'!K13=0,"",'ԷնՀ-ՄԷԳ (ՏՋ)'!K13)</f>
        <v/>
      </c>
      <c r="L13" s="853" t="str">
        <f>IF('ԷնՀ-ՄԷԳ (ՏՋ)'!L13=0,"",'ԷնՀ-ՄԷԳ (ՏՋ)'!L13)</f>
        <v/>
      </c>
      <c r="M13" s="852" t="str">
        <f>IF('ԷնՀ-ՄԷԳ (ՏՋ)'!M13=0,"",'ԷնՀ-ՄԷԳ (ՏՋ)'!M13)</f>
        <v/>
      </c>
      <c r="N13" s="853" t="str">
        <f>IF('ԷնՀ-ՄԷԳ (ՏՋ)'!N13=0,"",'ԷնՀ-ՄԷԳ (ՏՋ)'!N13)</f>
        <v/>
      </c>
      <c r="O13" s="852" t="str">
        <f>IF('ԷնՀ-ՄԷԳ (ՏՋ)'!O13=0,"",'ԷնՀ-ՄԷԳ (ՏՋ)'!O13)</f>
        <v/>
      </c>
      <c r="P13" s="853" t="str">
        <f>IF('ԷնՀ-ՄԷԳ (ՏՋ)'!P13=0,"",'ԷնՀ-ՄԷԳ (ՏՋ)'!P13)</f>
        <v/>
      </c>
      <c r="Q13" s="852" t="str">
        <f>IF('ԷնՀ-ՄԷԳ (ՏՋ)'!Q13=0,"",'ԷնՀ-ՄԷԳ (ՏՋ)'!Q13)</f>
        <v/>
      </c>
      <c r="R13" s="853" t="str">
        <f>IF('ԷնՀ-ՄԷԳ (ՏՋ)'!R13=0,"",'ԷնՀ-ՄԷԳ (ՏՋ)'!R13)</f>
        <v/>
      </c>
      <c r="S13" s="852" t="str">
        <f>IF('ԷնՀ-ՄԷԳ (ՏՋ)'!S13=0,"",'ԷնՀ-ՄԷԳ (ՏՋ)'!S13)</f>
        <v/>
      </c>
      <c r="T13" s="853" t="str">
        <f>IF('ԷնՀ-ՄԷԳ (ՏՋ)'!T13=0,"",'ԷնՀ-ՄԷԳ (ՏՋ)'!T13)</f>
        <v/>
      </c>
      <c r="U13" s="852" t="str">
        <f>IF('ԷնՀ-ՄԷԳ (ՏՋ)'!U13=0,"",'ԷնՀ-ՄԷԳ (ՏՋ)'!U13)</f>
        <v/>
      </c>
      <c r="V13" s="853" t="str">
        <f>IF('ԷնՀ-ՄԷԳ (ՏՋ)'!V13=0,"",'ԷնՀ-ՄԷԳ (ՏՋ)'!V13)</f>
        <v/>
      </c>
      <c r="W13" s="852" t="str">
        <f>IF('ԷնՀ-ՄԷԳ (ՏՋ)'!W13=0,"",'ԷնՀ-ՄԷԳ (ՏՋ)'!W13)</f>
        <v/>
      </c>
      <c r="X13" s="853" t="str">
        <f>IF('ԷնՀ-ՄԷԳ (ՏՋ)'!X13=0,"",'ԷնՀ-ՄԷԳ (ՏՋ)'!X13)</f>
        <v/>
      </c>
      <c r="Y13" s="852" t="str">
        <f>IF('ԷնՀ-ՄԷԳ (ՏՋ)'!Y13=0,"",'ԷնՀ-ՄԷԳ (ՏՋ)'!Y13)</f>
        <v/>
      </c>
      <c r="Z13" s="853" t="str">
        <f>IF('ԷնՀ-ՄԷԳ (ՏՋ)'!Z13=0,"",'ԷնՀ-ՄԷԳ (ՏՋ)'!Z13)</f>
        <v/>
      </c>
      <c r="AA13" s="852" t="str">
        <f>IF('ԷնՀ-ՄԷԳ (ՏՋ)'!AA13=0,"",'ԷնՀ-ՄԷԳ (ՏՋ)'!AA13)</f>
        <v/>
      </c>
      <c r="AB13" s="853" t="str">
        <f>IF('ԷնՀ-ՄԷԳ (ՏՋ)'!AB13=0,"",'ԷնՀ-ՄԷԳ (ՏՋ)'!AB13)</f>
        <v/>
      </c>
      <c r="AC13" s="852" t="str">
        <f>IF('ԷնՀ-ՄԷԳ (ՏՋ)'!AC13=0,"",'ԷնՀ-ՄԷԳ (ՏՋ)'!AC13)</f>
        <v/>
      </c>
      <c r="AD13" s="853" t="str">
        <f>IF('ԷնՀ-ՄԷԳ (ՏՋ)'!AD13=0,"",'ԷնՀ-ՄԷԳ (ՏՋ)'!AD13)</f>
        <v/>
      </c>
      <c r="AE13" s="852" t="str">
        <f>IF('ԷնՀ-ՄԷԳ (ՏՋ)'!AE13=0,"",'ԷնՀ-ՄԷԳ (ՏՋ)'!AE13)</f>
        <v/>
      </c>
      <c r="AF13" s="852" t="str">
        <f>IF('ԷնՀ-ՄԷԳ (ՏՋ)'!AF13=0,"",'ԷնՀ-ՄԷԳ (ՏՋ)'!AF13)</f>
        <v/>
      </c>
      <c r="AG13" s="853" t="str">
        <f>IF('ԷնՀ-ՄԷԳ (ՏՋ)'!AG13=0,"",'ԷնՀ-ՄԷԳ (ՏՋ)'!AG13)</f>
        <v/>
      </c>
      <c r="AH13" s="852" t="str">
        <f>IF('ԷնՀ-ՄԷԳ (ՏՋ)'!AH13=0,"",'ԷնՀ-ՄԷԳ (ՏՋ)'!AH13)</f>
        <v/>
      </c>
      <c r="AI13" s="853" t="str">
        <f>IF('ԷնՀ-ՄԷԳ (ՏՋ)'!AI13=0,"",'ԷնՀ-ՄԷԳ (ՏՋ)'!AI13)</f>
        <v/>
      </c>
      <c r="AJ13" s="852" t="str">
        <f>IF('ԷնՀ-ՄԷԳ (ՏՋ)'!AJ13=0,"",'ԷնՀ-ՄԷԳ (ՏՋ)'!AJ13)</f>
        <v/>
      </c>
      <c r="AK13" s="852" t="str">
        <f>IF('ԷնՀ-ՄԷԳ (ՏՋ)'!AK13=0,"",'ԷնՀ-ՄԷԳ (ՏՋ)'!AK13)</f>
        <v/>
      </c>
      <c r="AL13" s="852" t="str">
        <f>IF('ԷնՀ-ՄԷԳ (ՏՋ)'!AL13=0,"",'ԷնՀ-ՄԷԳ (ՏՋ)'!AL13)</f>
        <v/>
      </c>
      <c r="AM13" s="854" t="str">
        <f>IF('ԷնՀ-ՄԷԳ (ՏՋ)'!AM13=0,"",'ԷնՀ-ՄԷԳ (ՏՋ)'!AM13)</f>
        <v/>
      </c>
    </row>
    <row r="14" spans="2:41" s="105" customFormat="1" ht="15" thickBot="1">
      <c r="B14" s="590">
        <v>3</v>
      </c>
      <c r="C14" s="722" t="s">
        <v>571</v>
      </c>
      <c r="D14" s="723" t="s">
        <v>572</v>
      </c>
      <c r="E14" s="709" t="s">
        <v>42</v>
      </c>
      <c r="F14" s="850" t="str">
        <f>IF('ԷնՀ-ՄԷԳ (ՏՋ)'!F14=0,"",'ԷնՀ-ՄԷԳ (ՏՋ)'!F14)</f>
        <v/>
      </c>
      <c r="G14" s="823" t="str">
        <f>IF('ԷնՀ-ՄԷԳ (ՏՋ)'!G14=0,"",'ԷնՀ-ՄԷԳ (ՏՋ)'!G14)</f>
        <v/>
      </c>
      <c r="H14" s="660" t="str">
        <f>IF('ԷնՀ-ՄԷԳ (ՏՋ)'!H14=0,"",'ԷնՀ-ՄԷԳ (ՏՋ)'!H14)</f>
        <v/>
      </c>
      <c r="I14" s="823" t="str">
        <f>IF('ԷնՀ-ՄԷԳ (ՏՋ)'!I14=0,"",'ԷնՀ-ՄԷԳ (ՏՋ)'!I14)</f>
        <v/>
      </c>
      <c r="J14" s="660" t="str">
        <f>IF('ԷնՀ-ՄԷԳ (ՏՋ)'!J14=0,"",'ԷնՀ-ՄԷԳ (ՏՋ)'!J14)</f>
        <v/>
      </c>
      <c r="K14" s="823" t="str">
        <f>IF('ԷնՀ-ՄԷԳ (ՏՋ)'!K14=0,"",'ԷնՀ-ՄԷԳ (ՏՋ)'!K14)</f>
        <v/>
      </c>
      <c r="L14" s="660" t="str">
        <f>IF('ԷնՀ-ՄԷԳ (ՏՋ)'!L14=0,"",'ԷնՀ-ՄԷԳ (ՏՋ)'!L14)</f>
        <v/>
      </c>
      <c r="M14" s="823" t="str">
        <f>IF('ԷնՀ-ՄԷԳ (ՏՋ)'!M14=0,"",'ԷնՀ-ՄԷԳ (ՏՋ)'!M14)</f>
        <v/>
      </c>
      <c r="N14" s="660" t="str">
        <f>IF('ԷնՀ-ՄԷԳ (ՏՋ)'!N14=0,"",'ԷնՀ-ՄԷԳ (ՏՋ)'!N14)</f>
        <v/>
      </c>
      <c r="O14" s="823" t="str">
        <f>IF('ԷնՀ-ՄԷԳ (ՏՋ)'!O14=0,"",'ԷնՀ-ՄԷԳ (ՏՋ)'!O14)</f>
        <v/>
      </c>
      <c r="P14" s="660" t="str">
        <f>IF('ԷնՀ-ՄԷԳ (ՏՋ)'!P14=0,"",'ԷնՀ-ՄԷԳ (ՏՋ)'!P14)</f>
        <v/>
      </c>
      <c r="Q14" s="823" t="str">
        <f>IF('ԷնՀ-ՄԷԳ (ՏՋ)'!Q14=0,"",'ԷնՀ-ՄԷԳ (ՏՋ)'!Q14)</f>
        <v/>
      </c>
      <c r="R14" s="660" t="str">
        <f>IF('ԷնՀ-ՄԷԳ (ՏՋ)'!R14=0,"",'ԷնՀ-ՄԷԳ (ՏՋ)'!R14)</f>
        <v/>
      </c>
      <c r="S14" s="823" t="str">
        <f>IF('ԷնՀ-ՄԷԳ (ՏՋ)'!S14=0,"",'ԷնՀ-ՄԷԳ (ՏՋ)'!S14)</f>
        <v/>
      </c>
      <c r="T14" s="660" t="str">
        <f>IF('ԷնՀ-ՄԷԳ (ՏՋ)'!T14=0,"",'ԷնՀ-ՄԷԳ (ՏՋ)'!T14)</f>
        <v/>
      </c>
      <c r="U14" s="823" t="str">
        <f>IF('ԷնՀ-ՄԷԳ (ՏՋ)'!U14=0,"",'ԷնՀ-ՄԷԳ (ՏՋ)'!U14)</f>
        <v/>
      </c>
      <c r="V14" s="660" t="str">
        <f>IF('ԷնՀ-ՄԷԳ (ՏՋ)'!V14=0,"",'ԷնՀ-ՄԷԳ (ՏՋ)'!V14)</f>
        <v/>
      </c>
      <c r="W14" s="823" t="str">
        <f>IF('ԷնՀ-ՄԷԳ (ՏՋ)'!W14=0,"",'ԷնՀ-ՄԷԳ (ՏՋ)'!W14)</f>
        <v/>
      </c>
      <c r="X14" s="660" t="str">
        <f>IF('ԷնՀ-ՄԷԳ (ՏՋ)'!X14=0,"",'ԷնՀ-ՄԷԳ (ՏՋ)'!X14)</f>
        <v/>
      </c>
      <c r="Y14" s="823" t="str">
        <f>IF('ԷնՀ-ՄԷԳ (ՏՋ)'!Y14=0,"",'ԷնՀ-ՄԷԳ (ՏՋ)'!Y14)</f>
        <v/>
      </c>
      <c r="Z14" s="660" t="str">
        <f>IF('ԷնՀ-ՄԷԳ (ՏՋ)'!Z14=0,"",'ԷնՀ-ՄԷԳ (ՏՋ)'!Z14)</f>
        <v/>
      </c>
      <c r="AA14" s="823" t="str">
        <f>IF('ԷնՀ-ՄԷԳ (ՏՋ)'!AA14=0,"",'ԷնՀ-ՄԷԳ (ՏՋ)'!AA14)</f>
        <v/>
      </c>
      <c r="AB14" s="660" t="str">
        <f>IF('ԷնՀ-ՄԷԳ (ՏՋ)'!AB14=0,"",'ԷնՀ-ՄԷԳ (ՏՋ)'!AB14)</f>
        <v/>
      </c>
      <c r="AC14" s="823" t="str">
        <f>IF('ԷնՀ-ՄԷԳ (ՏՋ)'!AC14=0,"",'ԷնՀ-ՄԷԳ (ՏՋ)'!AC14)</f>
        <v/>
      </c>
      <c r="AD14" s="660" t="str">
        <f>IF('ԷնՀ-ՄԷԳ (ՏՋ)'!AD14=0,"",'ԷնՀ-ՄԷԳ (ՏՋ)'!AD14)</f>
        <v/>
      </c>
      <c r="AE14" s="823" t="str">
        <f>IF('ԷնՀ-ՄԷԳ (ՏՋ)'!AE14=0,"",'ԷնՀ-ՄԷԳ (ՏՋ)'!AE14)</f>
        <v/>
      </c>
      <c r="AF14" s="823" t="str">
        <f>IF('ԷնՀ-ՄԷԳ (ՏՋ)'!AF14=0,"",'ԷնՀ-ՄԷԳ (ՏՋ)'!AF14)</f>
        <v/>
      </c>
      <c r="AG14" s="660" t="str">
        <f>IF('ԷնՀ-ՄԷԳ (ՏՋ)'!AG14=0,"",'ԷնՀ-ՄԷԳ (ՏՋ)'!AG14)</f>
        <v/>
      </c>
      <c r="AH14" s="823" t="str">
        <f>IF('ԷնՀ-ՄԷԳ (ՏՋ)'!AH14=0,"",'ԷնՀ-ՄԷԳ (ՏՋ)'!AH14)</f>
        <v/>
      </c>
      <c r="AI14" s="660" t="str">
        <f>IF('ԷնՀ-ՄԷԳ (ՏՋ)'!AI14=0,"",'ԷնՀ-ՄԷԳ (ՏՋ)'!AI14)</f>
        <v/>
      </c>
      <c r="AJ14" s="823" t="str">
        <f>IF('ԷնՀ-ՄԷԳ (ՏՋ)'!AJ14=0,"",'ԷնՀ-ՄԷԳ (ՏՋ)'!AJ14)</f>
        <v/>
      </c>
      <c r="AK14" s="823" t="str">
        <f>IF('ԷնՀ-ՄԷԳ (ՏՋ)'!AK14=0,"",'ԷնՀ-ՄԷԳ (ՏՋ)'!AK14)</f>
        <v/>
      </c>
      <c r="AL14" s="823" t="str">
        <f>IF('ԷնՀ-ՄԷԳ (ՏՋ)'!AL14=0,"",'ԷնՀ-ՄԷԳ (ՏՋ)'!AL14)</f>
        <v/>
      </c>
      <c r="AM14" s="824" t="str">
        <f>IF('ԷնՀ-ՄԷԳ (ՏՋ)'!AM14=0,"",'ԷնՀ-ՄԷԳ (ՏՋ)'!AM14)</f>
        <v/>
      </c>
      <c r="AN14" s="484"/>
    </row>
    <row r="15" spans="2:41" ht="15" thickBot="1">
      <c r="B15" s="714">
        <v>4</v>
      </c>
      <c r="C15" s="724" t="s">
        <v>679</v>
      </c>
      <c r="D15" s="725" t="s">
        <v>680</v>
      </c>
      <c r="E15" s="717" t="s">
        <v>681</v>
      </c>
      <c r="F15" s="855">
        <f>IF('ԷնՀ-ՄԷԳ (ՏՋ)'!F15=0,"",-'ԷնՀ-ՄԷԳ (ՏՋ)'!F15)</f>
        <v>-32896.692421183121</v>
      </c>
      <c r="G15" s="661" t="str">
        <f>IF('ԷնՀ-ՄԷԳ (ՏՋ)'!G15=0,"",-'ԷնՀ-ՄԷԳ (ՏՋ)'!G15)</f>
        <v/>
      </c>
      <c r="H15" s="826" t="str">
        <f>IF('ԷնՀ-ՄԷԳ (ՏՋ)'!H15=0,"",-'ԷնՀ-ՄԷԳ (ՏՋ)'!H15)</f>
        <v/>
      </c>
      <c r="I15" s="661" t="str">
        <f>IF('ԷնՀ-ՄԷԳ (ՏՋ)'!I15=0,"",-'ԷնՀ-ՄԷԳ (ՏՋ)'!I15)</f>
        <v/>
      </c>
      <c r="J15" s="826" t="str">
        <f>IF('ԷնՀ-ՄԷԳ (ՏՋ)'!J15=0,"",-'ԷնՀ-ՄԷԳ (ՏՋ)'!J15)</f>
        <v/>
      </c>
      <c r="K15" s="661" t="str">
        <f>IF('ԷնՀ-ՄԷԳ (ՏՋ)'!K15=0,"",-'ԷնՀ-ՄԷԳ (ՏՋ)'!K15)</f>
        <v/>
      </c>
      <c r="L15" s="826" t="str">
        <f>IF('ԷնՀ-ՄԷԳ (ՏՋ)'!L15=0,"",-'ԷնՀ-ՄԷԳ (ՏՋ)'!L15)</f>
        <v/>
      </c>
      <c r="M15" s="661" t="str">
        <f>IF('ԷնՀ-ՄԷԳ (ՏՋ)'!M15=0,"",-'ԷնՀ-ՄԷԳ (ՏՋ)'!M15)</f>
        <v/>
      </c>
      <c r="N15" s="826" t="str">
        <f>IF('ԷնՀ-ՄԷԳ (ՏՋ)'!N15=0,"",-'ԷնՀ-ՄԷԳ (ՏՋ)'!N15)</f>
        <v/>
      </c>
      <c r="O15" s="661" t="str">
        <f>IF('ԷնՀ-ՄԷԳ (ՏՋ)'!O15=0,"",-'ԷնՀ-ՄԷԳ (ՏՋ)'!O15)</f>
        <v/>
      </c>
      <c r="P15" s="826" t="str">
        <f>IF('ԷնՀ-ՄԷԳ (ՏՋ)'!P15=0,"",-'ԷնՀ-ՄԷԳ (ՏՋ)'!P15)</f>
        <v/>
      </c>
      <c r="Q15" s="661" t="str">
        <f>IF('ԷնՀ-ՄԷԳ (ՏՋ)'!Q15=0,"",-'ԷնՀ-ՄԷԳ (ՏՋ)'!Q15)</f>
        <v/>
      </c>
      <c r="R15" s="826" t="str">
        <f>IF('ԷնՀ-ՄԷԳ (ՏՋ)'!R15=0,"",-'ԷնՀ-ՄԷԳ (ՏՋ)'!R15)</f>
        <v/>
      </c>
      <c r="S15" s="661" t="str">
        <f>IF('ԷնՀ-ՄԷԳ (ՏՋ)'!S15=0,"",-'ԷնՀ-ՄԷԳ (ՏՋ)'!S15)</f>
        <v/>
      </c>
      <c r="T15" s="826" t="str">
        <f>IF('ԷնՀ-ՄԷԳ (ՏՋ)'!T15=0,"",-'ԷնՀ-ՄԷԳ (ՏՋ)'!T15)</f>
        <v/>
      </c>
      <c r="U15" s="661" t="str">
        <f>IF('ԷնՀ-ՄԷԳ (ՏՋ)'!U15=0,"",-'ԷնՀ-ՄԷԳ (ՏՋ)'!U15)</f>
        <v/>
      </c>
      <c r="V15" s="826" t="str">
        <f>IF('ԷնՀ-ՄԷԳ (ՏՋ)'!V15=0,"",-'ԷնՀ-ՄԷԳ (ՏՋ)'!V15)</f>
        <v/>
      </c>
      <c r="W15" s="661" t="str">
        <f>IF('ԷնՀ-ՄԷԳ (ՏՋ)'!W15=0,"",-'ԷնՀ-ՄԷԳ (ՏՋ)'!W15)</f>
        <v/>
      </c>
      <c r="X15" s="826" t="str">
        <f>IF('ԷնՀ-ՄԷԳ (ՏՋ)'!X15=0,"",-'ԷնՀ-ՄԷԳ (ՏՋ)'!X15)</f>
        <v/>
      </c>
      <c r="Y15" s="661" t="str">
        <f>IF('ԷնՀ-ՄԷԳ (ՏՋ)'!Y15=0,"",-'ԷնՀ-ՄԷԳ (ՏՋ)'!Y15)</f>
        <v/>
      </c>
      <c r="Z15" s="826" t="str">
        <f>IF('ԷնՀ-ՄԷԳ (ՏՋ)'!Z15=0,"",-'ԷնՀ-ՄԷԳ (ՏՋ)'!Z15)</f>
        <v/>
      </c>
      <c r="AA15" s="661">
        <f>IF('ԷնՀ-ՄԷԳ (ՏՋ)'!AA15=0,"",-'ԷնՀ-ՄԷԳ (ՏՋ)'!AA15)</f>
        <v>-20909.697141183118</v>
      </c>
      <c r="AB15" s="826">
        <f>IF('ԷնՀ-ՄԷԳ (ՏՋ)'!AB15=0,"",-'ԷնՀ-ՄԷԳ (ՏՋ)'!AB15)</f>
        <v>-8474.9760000000006</v>
      </c>
      <c r="AC15" s="661">
        <f>IF('ԷնՀ-ՄԷԳ (ՏՋ)'!AC15=0,"",-'ԷնՀ-ՄԷԳ (ՏՋ)'!AC15)</f>
        <v>-8465.0400000000009</v>
      </c>
      <c r="AD15" s="826">
        <f>IF('ԷնՀ-ՄԷԳ (ՏՋ)'!AD15=0,"",-'ԷնՀ-ՄԷԳ (ՏՋ)'!AD15)</f>
        <v>-6.48</v>
      </c>
      <c r="AE15" s="661">
        <f>IF('ԷնՀ-ՄԷԳ (ՏՋ)'!AE15=0,"",-'ԷնՀ-ՄԷԳ (ՏՋ)'!AE15)</f>
        <v>-3.456</v>
      </c>
      <c r="AF15" s="661" t="str">
        <f>IF('ԷնՀ-ՄԷԳ (ՏՋ)'!AF15=0,"",-'ԷնՀ-ՄԷԳ (ՏՋ)'!AF15)</f>
        <v/>
      </c>
      <c r="AG15" s="826" t="str">
        <f>IF('ԷնՀ-ՄԷԳ (ՏՋ)'!AG15=0,"",-'ԷնՀ-ՄԷԳ (ՏՋ)'!AG15)</f>
        <v/>
      </c>
      <c r="AH15" s="661" t="str">
        <f>IF('ԷնՀ-ՄԷԳ (ՏՋ)'!AH15=0,"",-'ԷնՀ-ՄԷԳ (ՏՋ)'!AH15)</f>
        <v/>
      </c>
      <c r="AI15" s="826" t="str">
        <f>IF('ԷնՀ-ՄԷԳ (ՏՋ)'!AI15=0,"",-'ԷնՀ-ՄԷԳ (ՏՋ)'!AI15)</f>
        <v/>
      </c>
      <c r="AJ15" s="661" t="str">
        <f>IF('ԷնՀ-ՄԷԳ (ՏՋ)'!AJ15=0,"",-'ԷնՀ-ՄԷԳ (ՏՋ)'!AJ15)</f>
        <v/>
      </c>
      <c r="AK15" s="661">
        <f>IF('ԷնՀ-ՄԷԳ (ՏՋ)'!AK15=0,"",-'ԷնՀ-ՄԷԳ (ՏՋ)'!AK15)</f>
        <v>-29884.19528</v>
      </c>
      <c r="AL15" s="661">
        <f>IF('ԷնՀ-ՄԷԳ (ՏՋ)'!AL15=0,"",-'ԷնՀ-ՄԷԳ (ՏՋ)'!AL15)</f>
        <v>34</v>
      </c>
      <c r="AM15" s="663">
        <f>IF('ԷնՀ-ՄԷԳ (ՏՋ)'!AM15=0,"",-'ԷնՀ-ՄԷԳ (ՏՋ)'!AM15)</f>
        <v>26338.176000000003</v>
      </c>
      <c r="AN15" s="206"/>
    </row>
    <row r="16" spans="2:41" ht="13.5" outlineLevel="1">
      <c r="B16" s="730">
        <v>4.0999999999999996</v>
      </c>
      <c r="C16" s="731" t="s">
        <v>682</v>
      </c>
      <c r="D16" s="732" t="s">
        <v>683</v>
      </c>
      <c r="E16" s="733" t="s">
        <v>684</v>
      </c>
      <c r="F16" s="829">
        <f>IF('ԷնՀ-ՄԷԳ (ՏՋ)'!F16=0,"",-'ԷնՀ-ՄԷԳ (ՏՋ)'!F16)</f>
        <v>-21314.395280000001</v>
      </c>
      <c r="G16" s="667" t="str">
        <f>IF('ԷնՀ-ՄԷԳ (ՏՋ)'!G16=0,"",-'ԷնՀ-ՄԷԳ (ՏՋ)'!G16)</f>
        <v/>
      </c>
      <c r="H16" s="832" t="str">
        <f>IF('ԷնՀ-ՄԷԳ (ՏՋ)'!H16=0,"",-'ԷնՀ-ՄԷԳ (ՏՋ)'!H16)</f>
        <v/>
      </c>
      <c r="I16" s="842" t="str">
        <f>IF('ԷնՀ-ՄԷԳ (ՏՋ)'!I16=0,"",-'ԷնՀ-ՄԷԳ (ՏՋ)'!I16)</f>
        <v/>
      </c>
      <c r="J16" s="832" t="str">
        <f>IF('ԷնՀ-ՄԷԳ (ՏՋ)'!J16=0,"",-'ԷնՀ-ՄԷԳ (ՏՋ)'!J16)</f>
        <v/>
      </c>
      <c r="K16" s="842" t="str">
        <f>IF('ԷնՀ-ՄԷԳ (ՏՋ)'!K16=0,"",-'ԷնՀ-ՄԷԳ (ՏՋ)'!K16)</f>
        <v/>
      </c>
      <c r="L16" s="832" t="str">
        <f>IF('ԷնՀ-ՄԷԳ (ՏՋ)'!L16=0,"",-'ԷնՀ-ՄԷԳ (ՏՋ)'!L16)</f>
        <v/>
      </c>
      <c r="M16" s="842" t="str">
        <f>IF('ԷնՀ-ՄԷԳ (ՏՋ)'!M16=0,"",-'ԷնՀ-ՄԷԳ (ՏՋ)'!M16)</f>
        <v/>
      </c>
      <c r="N16" s="835" t="str">
        <f>IF('ԷնՀ-ՄԷԳ (ՏՋ)'!N16=0,"",-'ԷնՀ-ՄԷԳ (ՏՋ)'!N16)</f>
        <v/>
      </c>
      <c r="O16" s="842" t="str">
        <f>IF('ԷնՀ-ՄԷԳ (ՏՋ)'!O16=0,"",-'ԷնՀ-ՄԷԳ (ՏՋ)'!O16)</f>
        <v/>
      </c>
      <c r="P16" s="832" t="str">
        <f>IF('ԷնՀ-ՄԷԳ (ՏՋ)'!P16=0,"",-'ԷնՀ-ՄԷԳ (ՏՋ)'!P16)</f>
        <v/>
      </c>
      <c r="Q16" s="842" t="str">
        <f>IF('ԷնՀ-ՄԷԳ (ՏՋ)'!Q16=0,"",-'ԷնՀ-ՄԷԳ (ՏՋ)'!Q16)</f>
        <v/>
      </c>
      <c r="R16" s="832" t="str">
        <f>IF('ԷնՀ-ՄԷԳ (ՏՋ)'!R16=0,"",-'ԷնՀ-ՄԷԳ (ՏՋ)'!R16)</f>
        <v/>
      </c>
      <c r="S16" s="842" t="str">
        <f>IF('ԷնՀ-ՄԷԳ (ՏՋ)'!S16=0,"",-'ԷնՀ-ՄԷԳ (ՏՋ)'!S16)</f>
        <v/>
      </c>
      <c r="T16" s="832" t="str">
        <f>IF('ԷնՀ-ՄԷԳ (ՏՋ)'!T16=0,"",-'ԷնՀ-ՄԷԳ (ՏՋ)'!T16)</f>
        <v/>
      </c>
      <c r="U16" s="842" t="str">
        <f>IF('ԷնՀ-ՄԷԳ (ՏՋ)'!U16=0,"",-'ԷնՀ-ՄԷԳ (ՏՋ)'!U16)</f>
        <v/>
      </c>
      <c r="V16" s="832" t="str">
        <f>IF('ԷնՀ-ՄԷԳ (ՏՋ)'!V16=0,"",-'ԷնՀ-ՄԷԳ (ՏՋ)'!V16)</f>
        <v/>
      </c>
      <c r="W16" s="842" t="str">
        <f>IF('ԷնՀ-ՄԷԳ (ՏՋ)'!W16=0,"",-'ԷնՀ-ՄԷԳ (ՏՋ)'!W16)</f>
        <v/>
      </c>
      <c r="X16" s="832" t="str">
        <f>IF('ԷնՀ-ՄԷԳ (ՏՋ)'!X16=0,"",-'ԷնՀ-ՄԷԳ (ՏՋ)'!X16)</f>
        <v/>
      </c>
      <c r="Y16" s="842" t="str">
        <f>IF('ԷնՀ-ՄԷԳ (ՏՋ)'!Y16=0,"",-'ԷնՀ-ՄԷԳ (ՏՋ)'!Y16)</f>
        <v/>
      </c>
      <c r="Z16" s="832" t="str">
        <f>IF('ԷնՀ-ՄԷԳ (ՏՋ)'!Z16=0,"",-'ԷնՀ-ՄԷԳ (ՏՋ)'!Z16)</f>
        <v/>
      </c>
      <c r="AA16" s="706" t="str">
        <f>IF('ԷնՀ-ՄԷԳ (ՏՋ)'!AA16=0,"",-'ԷնՀ-ՄԷԳ (ՏՋ)'!AA16)</f>
        <v/>
      </c>
      <c r="AB16" s="557">
        <f>IF('ԷնՀ-ՄԷԳ (ՏՋ)'!AB16=0,"",-'ԷնՀ-ՄԷԳ (ՏՋ)'!AB16)</f>
        <v>-8474.9760000000006</v>
      </c>
      <c r="AC16" s="842">
        <f>IF('ԷնՀ-ՄԷԳ (ՏՋ)'!AC16=0,"",-'ԷնՀ-ՄԷԳ (ՏՋ)'!AC16)</f>
        <v>-8465.0400000000009</v>
      </c>
      <c r="AD16" s="832">
        <f>IF('ԷնՀ-ՄԷԳ (ՏՋ)'!AD16=0,"",-'ԷնՀ-ՄԷԳ (ՏՋ)'!AD16)</f>
        <v>-6.48</v>
      </c>
      <c r="AE16" s="842">
        <f>IF('ԷնՀ-ՄԷԳ (ՏՋ)'!AE16=0,"",-'ԷնՀ-ՄԷԳ (ՏՋ)'!AE16)</f>
        <v>-3.456</v>
      </c>
      <c r="AF16" s="842" t="str">
        <f>IF('ԷնՀ-ՄԷԳ (ՏՋ)'!AF16=0,"",-'ԷնՀ-ՄԷԳ (ՏՋ)'!AF16)</f>
        <v/>
      </c>
      <c r="AG16" s="832" t="str">
        <f>IF('ԷնՀ-ՄԷԳ (ՏՋ)'!AG16=0,"",-'ԷնՀ-ՄԷԳ (ՏՋ)'!AG16)</f>
        <v/>
      </c>
      <c r="AH16" s="842" t="str">
        <f>IF('ԷնՀ-ՄԷԳ (ՏՋ)'!AH16=0,"",-'ԷնՀ-ՄԷԳ (ՏՋ)'!AH16)</f>
        <v/>
      </c>
      <c r="AI16" s="832" t="str">
        <f>IF('ԷնՀ-ՄԷԳ (ՏՋ)'!AI16=0,"",-'ԷնՀ-ՄԷԳ (ՏՋ)'!AI16)</f>
        <v/>
      </c>
      <c r="AJ16" s="842" t="str">
        <f>IF('ԷնՀ-ՄԷԳ (ՏՋ)'!AJ16=0,"",-'ԷնՀ-ՄԷԳ (ՏՋ)'!AJ16)</f>
        <v/>
      </c>
      <c r="AK16" s="849">
        <f>IF('ԷնՀ-ՄԷԳ (ՏՋ)'!AK16=0,"",-'ԷնՀ-ՄԷԳ (ՏՋ)'!AK16)</f>
        <v>-29884.19528</v>
      </c>
      <c r="AL16" s="706" t="str">
        <f>IF('ԷնՀ-ՄԷԳ (ՏՋ)'!AL16=0,"",-'ԷնՀ-ՄԷԳ (ՏՋ)'!AL16)</f>
        <v/>
      </c>
      <c r="AM16" s="656">
        <f>IF('ԷնՀ-ՄԷԳ (ՏՋ)'!AM16=0,"",-'ԷնՀ-ՄԷԳ (ՏՋ)'!AM16)</f>
        <v>17044.776000000002</v>
      </c>
      <c r="AN16" s="206"/>
    </row>
    <row r="17" spans="2:40" s="485" customFormat="1" ht="25.5" outlineLevel="1">
      <c r="B17" s="623" t="s">
        <v>685</v>
      </c>
      <c r="C17" s="741" t="s">
        <v>489</v>
      </c>
      <c r="D17" s="742" t="s">
        <v>490</v>
      </c>
      <c r="E17" s="743" t="s">
        <v>188</v>
      </c>
      <c r="F17" s="829">
        <f>IF('ԷնՀ-ՄԷԳ (ՏՋ)'!F17=0,"",-'ԷնՀ-ՄԷԳ (ՏՋ)'!F17)</f>
        <v>-21314.395279999997</v>
      </c>
      <c r="G17" s="667" t="str">
        <f>IF('ԷնՀ-ՄԷԳ (ՏՋ)'!G17=0,"",-'ԷնՀ-ՄԷԳ (ՏՋ)'!G17)</f>
        <v/>
      </c>
      <c r="H17" s="832" t="str">
        <f>IF('ԷնՀ-ՄԷԳ (ՏՋ)'!H17=0,"",-'ԷնՀ-ՄԷԳ (ՏՋ)'!H17)</f>
        <v/>
      </c>
      <c r="I17" s="842" t="str">
        <f>IF('ԷնՀ-ՄԷԳ (ՏՋ)'!I17=0,"",-'ԷնՀ-ՄԷԳ (ՏՋ)'!I17)</f>
        <v/>
      </c>
      <c r="J17" s="832" t="str">
        <f>IF('ԷնՀ-ՄԷԳ (ՏՋ)'!J17=0,"",-'ԷնՀ-ՄԷԳ (ՏՋ)'!J17)</f>
        <v/>
      </c>
      <c r="K17" s="842" t="str">
        <f>IF('ԷնՀ-ՄԷԳ (ՏՋ)'!K17=0,"",-'ԷնՀ-ՄԷԳ (ՏՋ)'!K17)</f>
        <v/>
      </c>
      <c r="L17" s="832" t="str">
        <f>IF('ԷնՀ-ՄԷԳ (ՏՋ)'!L17=0,"",-'ԷնՀ-ՄԷԳ (ՏՋ)'!L17)</f>
        <v/>
      </c>
      <c r="M17" s="842" t="str">
        <f>IF('ԷնՀ-ՄԷԳ (ՏՋ)'!M17=0,"",-'ԷնՀ-ՄԷԳ (ՏՋ)'!M17)</f>
        <v/>
      </c>
      <c r="N17" s="835" t="str">
        <f>IF('ԷնՀ-ՄԷԳ (ՏՋ)'!N17=0,"",-'ԷնՀ-ՄԷԳ (ՏՋ)'!N17)</f>
        <v/>
      </c>
      <c r="O17" s="842" t="str">
        <f>IF('ԷնՀ-ՄԷԳ (ՏՋ)'!O17=0,"",-'ԷնՀ-ՄԷԳ (ՏՋ)'!O17)</f>
        <v/>
      </c>
      <c r="P17" s="832" t="str">
        <f>IF('ԷնՀ-ՄԷԳ (ՏՋ)'!P17=0,"",-'ԷնՀ-ՄԷԳ (ՏՋ)'!P17)</f>
        <v/>
      </c>
      <c r="Q17" s="842" t="str">
        <f>IF('ԷնՀ-ՄԷԳ (ՏՋ)'!Q17=0,"",-'ԷնՀ-ՄԷԳ (ՏՋ)'!Q17)</f>
        <v/>
      </c>
      <c r="R17" s="832" t="str">
        <f>IF('ԷնՀ-ՄԷԳ (ՏՋ)'!R17=0,"",-'ԷնՀ-ՄԷԳ (ՏՋ)'!R17)</f>
        <v/>
      </c>
      <c r="S17" s="842" t="str">
        <f>IF('ԷնՀ-ՄԷԳ (ՏՋ)'!S17=0,"",-'ԷնՀ-ՄԷԳ (ՏՋ)'!S17)</f>
        <v/>
      </c>
      <c r="T17" s="832" t="str">
        <f>IF('ԷնՀ-ՄԷԳ (ՏՋ)'!T17=0,"",-'ԷնՀ-ՄԷԳ (ՏՋ)'!T17)</f>
        <v/>
      </c>
      <c r="U17" s="842" t="str">
        <f>IF('ԷնՀ-ՄԷԳ (ՏՋ)'!U17=0,"",-'ԷնՀ-ՄԷԳ (ՏՋ)'!U17)</f>
        <v/>
      </c>
      <c r="V17" s="832" t="str">
        <f>IF('ԷնՀ-ՄԷԳ (ՏՋ)'!V17=0,"",-'ԷնՀ-ՄԷԳ (ՏՋ)'!V17)</f>
        <v/>
      </c>
      <c r="W17" s="842" t="str">
        <f>IF('ԷնՀ-ՄԷԳ (ՏՋ)'!W17=0,"",-'ԷնՀ-ՄԷԳ (ՏՋ)'!W17)</f>
        <v/>
      </c>
      <c r="X17" s="832" t="str">
        <f>IF('ԷնՀ-ՄԷԳ (ՏՋ)'!X17=0,"",-'ԷնՀ-ՄԷԳ (ՏՋ)'!X17)</f>
        <v/>
      </c>
      <c r="Y17" s="842" t="str">
        <f>IF('ԷնՀ-ՄԷԳ (ՏՋ)'!Y17=0,"",-'ԷնՀ-ՄԷԳ (ՏՋ)'!Y17)</f>
        <v/>
      </c>
      <c r="Z17" s="832" t="str">
        <f>IF('ԷնՀ-ՄԷԳ (ՏՋ)'!Z17=0,"",-'ԷնՀ-ՄԷԳ (ՏՋ)'!Z17)</f>
        <v/>
      </c>
      <c r="AA17" s="706" t="str">
        <f>IF('ԷնՀ-ՄԷԳ (ՏՋ)'!AA17=0,"",-'ԷնՀ-ՄԷԳ (ՏՋ)'!AA17)</f>
        <v/>
      </c>
      <c r="AB17" s="557" t="str">
        <f>IF('ԷնՀ-ՄԷԳ (ՏՋ)'!AB17=0,"",-'ԷնՀ-ՄԷԳ (ՏՋ)'!AB17)</f>
        <v/>
      </c>
      <c r="AC17" s="842" t="str">
        <f>IF('ԷնՀ-ՄԷԳ (ՏՋ)'!AC17=0,"",-'ԷնՀ-ՄԷԳ (ՏՋ)'!AC17)</f>
        <v/>
      </c>
      <c r="AD17" s="832" t="str">
        <f>IF('ԷնՀ-ՄԷԳ (ՏՋ)'!AD17=0,"",-'ԷնՀ-ՄԷԳ (ՏՋ)'!AD17)</f>
        <v/>
      </c>
      <c r="AE17" s="842" t="str">
        <f>IF('ԷնՀ-ՄԷԳ (ՏՋ)'!AE17=0,"",-'ԷնՀ-ՄԷԳ (ՏՋ)'!AE17)</f>
        <v/>
      </c>
      <c r="AF17" s="842" t="str">
        <f>IF('ԷնՀ-ՄԷԳ (ՏՋ)'!AF17=0,"",-'ԷնՀ-ՄԷԳ (ՏՋ)'!AF17)</f>
        <v/>
      </c>
      <c r="AG17" s="832" t="str">
        <f>IF('ԷնՀ-ՄԷԳ (ՏՋ)'!AG17=0,"",-'ԷնՀ-ՄԷԳ (ՏՋ)'!AG17)</f>
        <v/>
      </c>
      <c r="AH17" s="842" t="str">
        <f>IF('ԷնՀ-ՄԷԳ (ՏՋ)'!AH17=0,"",-'ԷնՀ-ՄԷԳ (ՏՋ)'!AH17)</f>
        <v/>
      </c>
      <c r="AI17" s="832" t="str">
        <f>IF('ԷնՀ-ՄԷԳ (ՏՋ)'!AI17=0,"",-'ԷնՀ-ՄԷԳ (ՏՋ)'!AI17)</f>
        <v/>
      </c>
      <c r="AJ17" s="842" t="str">
        <f>IF('ԷնՀ-ՄԷԳ (ՏՋ)'!AJ17=0,"",-'ԷնՀ-ՄԷԳ (ՏՋ)'!AJ17)</f>
        <v/>
      </c>
      <c r="AK17" s="849">
        <f>IF('ԷնՀ-ՄԷԳ (ՏՋ)'!AK17=0,"",-'ԷնՀ-ՄԷԳ (ՏՋ)'!AK17)</f>
        <v>-29884.19528</v>
      </c>
      <c r="AL17" s="706" t="str">
        <f>IF('ԷնՀ-ՄԷԳ (ՏՋ)'!AL17=0,"",-'ԷնՀ-ՄԷԳ (ՏՋ)'!AL17)</f>
        <v/>
      </c>
      <c r="AM17" s="656">
        <f>IF('ԷնՀ-ՄԷԳ (ՏՋ)'!AM17=0,"",-'ԷնՀ-ՄԷԳ (ՏՋ)'!AM17)</f>
        <v>8569.8000000000011</v>
      </c>
    </row>
    <row r="18" spans="2:40" s="485" customFormat="1" ht="25.5" outlineLevel="1">
      <c r="B18" s="623" t="s">
        <v>686</v>
      </c>
      <c r="C18" s="741" t="s">
        <v>502</v>
      </c>
      <c r="D18" s="742" t="s">
        <v>503</v>
      </c>
      <c r="E18" s="743" t="s">
        <v>190</v>
      </c>
      <c r="F18" s="829" t="str">
        <f>IF('ԷնՀ-ՄԷԳ (ՏՋ)'!F18=0,"",-'ԷնՀ-ՄԷԳ (ՏՋ)'!F18)</f>
        <v/>
      </c>
      <c r="G18" s="667" t="str">
        <f>IF('ԷնՀ-ՄԷԳ (ՏՋ)'!G18=0,"",-'ԷնՀ-ՄԷԳ (ՏՋ)'!G18)</f>
        <v/>
      </c>
      <c r="H18" s="832" t="str">
        <f>IF('ԷնՀ-ՄԷԳ (ՏՋ)'!H18=0,"",-'ԷնՀ-ՄԷԳ (ՏՋ)'!H18)</f>
        <v/>
      </c>
      <c r="I18" s="842" t="str">
        <f>IF('ԷնՀ-ՄԷԳ (ՏՋ)'!I18=0,"",-'ԷնՀ-ՄԷԳ (ՏՋ)'!I18)</f>
        <v/>
      </c>
      <c r="J18" s="832" t="str">
        <f>IF('ԷնՀ-ՄԷԳ (ՏՋ)'!J18=0,"",-'ԷնՀ-ՄԷԳ (ՏՋ)'!J18)</f>
        <v/>
      </c>
      <c r="K18" s="842" t="str">
        <f>IF('ԷնՀ-ՄԷԳ (ՏՋ)'!K18=0,"",-'ԷնՀ-ՄԷԳ (ՏՋ)'!K18)</f>
        <v/>
      </c>
      <c r="L18" s="832" t="str">
        <f>IF('ԷնՀ-ՄԷԳ (ՏՋ)'!L18=0,"",-'ԷնՀ-ՄԷԳ (ՏՋ)'!L18)</f>
        <v/>
      </c>
      <c r="M18" s="842" t="str">
        <f>IF('ԷնՀ-ՄԷԳ (ՏՋ)'!M18=0,"",-'ԷնՀ-ՄԷԳ (ՏՋ)'!M18)</f>
        <v/>
      </c>
      <c r="N18" s="835" t="str">
        <f>IF('ԷնՀ-ՄԷԳ (ՏՋ)'!N18=0,"",-'ԷնՀ-ՄԷԳ (ՏՋ)'!N18)</f>
        <v/>
      </c>
      <c r="O18" s="842" t="str">
        <f>IF('ԷնՀ-ՄԷԳ (ՏՋ)'!O18=0,"",-'ԷնՀ-ՄԷԳ (ՏՋ)'!O18)</f>
        <v/>
      </c>
      <c r="P18" s="832" t="str">
        <f>IF('ԷնՀ-ՄԷԳ (ՏՋ)'!P18=0,"",-'ԷնՀ-ՄԷԳ (ՏՋ)'!P18)</f>
        <v/>
      </c>
      <c r="Q18" s="842" t="str">
        <f>IF('ԷնՀ-ՄԷԳ (ՏՋ)'!Q18=0,"",-'ԷնՀ-ՄԷԳ (ՏՋ)'!Q18)</f>
        <v/>
      </c>
      <c r="R18" s="832" t="str">
        <f>IF('ԷնՀ-ՄԷԳ (ՏՋ)'!R18=0,"",-'ԷնՀ-ՄԷԳ (ՏՋ)'!R18)</f>
        <v/>
      </c>
      <c r="S18" s="842" t="str">
        <f>IF('ԷնՀ-ՄԷԳ (ՏՋ)'!S18=0,"",-'ԷնՀ-ՄԷԳ (ՏՋ)'!S18)</f>
        <v/>
      </c>
      <c r="T18" s="832" t="str">
        <f>IF('ԷնՀ-ՄԷԳ (ՏՋ)'!T18=0,"",-'ԷնՀ-ՄԷԳ (ՏՋ)'!T18)</f>
        <v/>
      </c>
      <c r="U18" s="842" t="str">
        <f>IF('ԷնՀ-ՄԷԳ (ՏՋ)'!U18=0,"",-'ԷնՀ-ՄԷԳ (ՏՋ)'!U18)</f>
        <v/>
      </c>
      <c r="V18" s="832" t="str">
        <f>IF('ԷնՀ-ՄԷԳ (ՏՋ)'!V18=0,"",-'ԷնՀ-ՄԷԳ (ՏՋ)'!V18)</f>
        <v/>
      </c>
      <c r="W18" s="842" t="str">
        <f>IF('ԷնՀ-ՄԷԳ (ՏՋ)'!W18=0,"",-'ԷնՀ-ՄԷԳ (ՏՋ)'!W18)</f>
        <v/>
      </c>
      <c r="X18" s="832" t="str">
        <f>IF('ԷնՀ-ՄԷԳ (ՏՋ)'!X18=0,"",-'ԷնՀ-ՄԷԳ (ՏՋ)'!X18)</f>
        <v/>
      </c>
      <c r="Y18" s="842" t="str">
        <f>IF('ԷնՀ-ՄԷԳ (ՏՋ)'!Y18=0,"",-'ԷնՀ-ՄԷԳ (ՏՋ)'!Y18)</f>
        <v/>
      </c>
      <c r="Z18" s="832" t="str">
        <f>IF('ԷնՀ-ՄԷԳ (ՏՋ)'!Z18=0,"",-'ԷնՀ-ՄԷԳ (ՏՋ)'!Z18)</f>
        <v/>
      </c>
      <c r="AA18" s="706" t="str">
        <f>IF('ԷնՀ-ՄԷԳ (ՏՋ)'!AA18=0,"",-'ԷնՀ-ՄԷԳ (ՏՋ)'!AA18)</f>
        <v/>
      </c>
      <c r="AB18" s="557">
        <f>IF('ԷնՀ-ՄԷԳ (ՏՋ)'!AB18=0,"",-'ԷնՀ-ՄԷԳ (ՏՋ)'!AB18)</f>
        <v>-5017.68</v>
      </c>
      <c r="AC18" s="842">
        <f>IF('ԷնՀ-ՄԷԳ (ՏՋ)'!AC18=0,"",-'ԷնՀ-ՄԷԳ (ՏՋ)'!AC18)</f>
        <v>-5017.68</v>
      </c>
      <c r="AD18" s="832" t="str">
        <f>IF('ԷնՀ-ՄԷԳ (ՏՋ)'!AD18=0,"",-'ԷնՀ-ՄԷԳ (ՏՋ)'!AD18)</f>
        <v/>
      </c>
      <c r="AE18" s="842" t="str">
        <f>IF('ԷնՀ-ՄԷԳ (ՏՋ)'!AE18=0,"",-'ԷնՀ-ՄԷԳ (ՏՋ)'!AE18)</f>
        <v/>
      </c>
      <c r="AF18" s="842" t="str">
        <f>IF('ԷնՀ-ՄԷԳ (ՏՋ)'!AF18=0,"",-'ԷնՀ-ՄԷԳ (ՏՋ)'!AF18)</f>
        <v/>
      </c>
      <c r="AG18" s="832" t="str">
        <f>IF('ԷնՀ-ՄԷԳ (ՏՋ)'!AG18=0,"",-'ԷնՀ-ՄԷԳ (ՏՋ)'!AG18)</f>
        <v/>
      </c>
      <c r="AH18" s="842" t="str">
        <f>IF('ԷնՀ-ՄԷԳ (ՏՋ)'!AH18=0,"",-'ԷնՀ-ՄԷԳ (ՏՋ)'!AH18)</f>
        <v/>
      </c>
      <c r="AI18" s="832" t="str">
        <f>IF('ԷնՀ-ՄԷԳ (ՏՋ)'!AI18=0,"",-'ԷնՀ-ՄԷԳ (ՏՋ)'!AI18)</f>
        <v/>
      </c>
      <c r="AJ18" s="842" t="str">
        <f>IF('ԷնՀ-ՄԷԳ (ՏՋ)'!AJ18=0,"",-'ԷնՀ-ՄԷԳ (ՏՋ)'!AJ18)</f>
        <v/>
      </c>
      <c r="AK18" s="849" t="str">
        <f>IF('ԷնՀ-ՄԷԳ (ՏՋ)'!AK18=0,"",-'ԷնՀ-ՄԷԳ (ՏՋ)'!AK18)</f>
        <v/>
      </c>
      <c r="AL18" s="706" t="str">
        <f>IF('ԷնՀ-ՄԷԳ (ՏՋ)'!AL18=0,"",-'ԷնՀ-ՄԷԳ (ՏՋ)'!AL18)</f>
        <v/>
      </c>
      <c r="AM18" s="656">
        <f>IF('ԷնՀ-ՄԷԳ (ՏՋ)'!AM18=0,"",-'ԷնՀ-ՄԷԳ (ՏՋ)'!AM18)</f>
        <v>5017.68</v>
      </c>
    </row>
    <row r="19" spans="2:40" s="107" customFormat="1" ht="25.5" outlineLevel="1">
      <c r="B19" s="623" t="s">
        <v>687</v>
      </c>
      <c r="C19" s="741" t="s">
        <v>504</v>
      </c>
      <c r="D19" s="742" t="s">
        <v>505</v>
      </c>
      <c r="E19" s="743" t="s">
        <v>191</v>
      </c>
      <c r="F19" s="829" t="str">
        <f>IF('ԷնՀ-ՄԷԳ (ՏՋ)'!F19=0,"",-'ԷնՀ-ՄԷԳ (ՏՋ)'!F19)</f>
        <v/>
      </c>
      <c r="G19" s="667" t="str">
        <f>IF('ԷնՀ-ՄԷԳ (ՏՋ)'!G19=0,"",-'ԷնՀ-ՄԷԳ (ՏՋ)'!G19)</f>
        <v/>
      </c>
      <c r="H19" s="832" t="str">
        <f>IF('ԷնՀ-ՄԷԳ (ՏՋ)'!H19=0,"",-'ԷնՀ-ՄԷԳ (ՏՋ)'!H19)</f>
        <v/>
      </c>
      <c r="I19" s="842" t="str">
        <f>IF('ԷնՀ-ՄԷԳ (ՏՋ)'!I19=0,"",-'ԷնՀ-ՄԷԳ (ՏՋ)'!I19)</f>
        <v/>
      </c>
      <c r="J19" s="832" t="str">
        <f>IF('ԷնՀ-ՄԷԳ (ՏՋ)'!J19=0,"",-'ԷնՀ-ՄԷԳ (ՏՋ)'!J19)</f>
        <v/>
      </c>
      <c r="K19" s="842" t="str">
        <f>IF('ԷնՀ-ՄԷԳ (ՏՋ)'!K19=0,"",-'ԷնՀ-ՄԷԳ (ՏՋ)'!K19)</f>
        <v/>
      </c>
      <c r="L19" s="832" t="str">
        <f>IF('ԷնՀ-ՄԷԳ (ՏՋ)'!L19=0,"",-'ԷնՀ-ՄԷԳ (ՏՋ)'!L19)</f>
        <v/>
      </c>
      <c r="M19" s="842" t="str">
        <f>IF('ԷնՀ-ՄԷԳ (ՏՋ)'!M19=0,"",-'ԷնՀ-ՄԷԳ (ՏՋ)'!M19)</f>
        <v/>
      </c>
      <c r="N19" s="835" t="str">
        <f>IF('ԷնՀ-ՄԷԳ (ՏՋ)'!N19=0,"",-'ԷնՀ-ՄԷԳ (ՏՋ)'!N19)</f>
        <v/>
      </c>
      <c r="O19" s="842" t="str">
        <f>IF('ԷնՀ-ՄԷԳ (ՏՋ)'!O19=0,"",-'ԷնՀ-ՄԷԳ (ՏՋ)'!O19)</f>
        <v/>
      </c>
      <c r="P19" s="832" t="str">
        <f>IF('ԷնՀ-ՄԷԳ (ՏՋ)'!P19=0,"",-'ԷնՀ-ՄԷԳ (ՏՋ)'!P19)</f>
        <v/>
      </c>
      <c r="Q19" s="842" t="str">
        <f>IF('ԷնՀ-ՄԷԳ (ՏՋ)'!Q19=0,"",-'ԷնՀ-ՄԷԳ (ՏՋ)'!Q19)</f>
        <v/>
      </c>
      <c r="R19" s="832" t="str">
        <f>IF('ԷնՀ-ՄԷԳ (ՏՋ)'!R19=0,"",-'ԷնՀ-ՄԷԳ (ՏՋ)'!R19)</f>
        <v/>
      </c>
      <c r="S19" s="842" t="str">
        <f>IF('ԷնՀ-ՄԷԳ (ՏՋ)'!S19=0,"",-'ԷնՀ-ՄԷԳ (ՏՋ)'!S19)</f>
        <v/>
      </c>
      <c r="T19" s="832" t="str">
        <f>IF('ԷնՀ-ՄԷԳ (ՏՋ)'!T19=0,"",-'ԷնՀ-ՄԷԳ (ՏՋ)'!T19)</f>
        <v/>
      </c>
      <c r="U19" s="842" t="str">
        <f>IF('ԷնՀ-ՄԷԳ (ՏՋ)'!U19=0,"",-'ԷնՀ-ՄԷԳ (ՏՋ)'!U19)</f>
        <v/>
      </c>
      <c r="V19" s="832" t="str">
        <f>IF('ԷնՀ-ՄԷԳ (ՏՋ)'!V19=0,"",-'ԷնՀ-ՄԷԳ (ՏՋ)'!V19)</f>
        <v/>
      </c>
      <c r="W19" s="842" t="str">
        <f>IF('ԷնՀ-ՄԷԳ (ՏՋ)'!W19=0,"",-'ԷնՀ-ՄԷԳ (ՏՋ)'!W19)</f>
        <v/>
      </c>
      <c r="X19" s="832" t="str">
        <f>IF('ԷնՀ-ՄԷԳ (ՏՋ)'!X19=0,"",-'ԷնՀ-ՄԷԳ (ՏՋ)'!X19)</f>
        <v/>
      </c>
      <c r="Y19" s="842" t="str">
        <f>IF('ԷնՀ-ՄԷԳ (ՏՋ)'!Y19=0,"",-'ԷնՀ-ՄԷԳ (ՏՋ)'!Y19)</f>
        <v/>
      </c>
      <c r="Z19" s="832" t="str">
        <f>IF('ԷնՀ-ՄԷԳ (ՏՋ)'!Z19=0,"",-'ԷնՀ-ՄԷԳ (ՏՋ)'!Z19)</f>
        <v/>
      </c>
      <c r="AA19" s="706" t="str">
        <f>IF('ԷնՀ-ՄԷԳ (ՏՋ)'!AA19=0,"",-'ԷնՀ-ՄԷԳ (ՏՋ)'!AA19)</f>
        <v/>
      </c>
      <c r="AB19" s="557">
        <f>IF('ԷնՀ-ՄԷԳ (ՏՋ)'!AB19=0,"",-'ԷնՀ-ՄԷԳ (ՏՋ)'!AB19)</f>
        <v>-3447.3600000000006</v>
      </c>
      <c r="AC19" s="842">
        <f>IF('ԷնՀ-ՄԷԳ (ՏՋ)'!AC19=0,"",-'ԷնՀ-ՄԷԳ (ՏՋ)'!AC19)</f>
        <v>-3447.3600000000006</v>
      </c>
      <c r="AD19" s="832" t="str">
        <f>IF('ԷնՀ-ՄԷԳ (ՏՋ)'!AD19=0,"",-'ԷնՀ-ՄԷԳ (ՏՋ)'!AD19)</f>
        <v/>
      </c>
      <c r="AE19" s="842" t="str">
        <f>IF('ԷնՀ-ՄԷԳ (ՏՋ)'!AE19=0,"",-'ԷնՀ-ՄԷԳ (ՏՋ)'!AE19)</f>
        <v/>
      </c>
      <c r="AF19" s="842" t="str">
        <f>IF('ԷնՀ-ՄԷԳ (ՏՋ)'!AF19=0,"",-'ԷնՀ-ՄԷԳ (ՏՋ)'!AF19)</f>
        <v/>
      </c>
      <c r="AG19" s="832" t="str">
        <f>IF('ԷնՀ-ՄԷԳ (ՏՋ)'!AG19=0,"",-'ԷնՀ-ՄԷԳ (ՏՋ)'!AG19)</f>
        <v/>
      </c>
      <c r="AH19" s="842" t="str">
        <f>IF('ԷնՀ-ՄԷԳ (ՏՋ)'!AH19=0,"",-'ԷնՀ-ՄԷԳ (ՏՋ)'!AH19)</f>
        <v/>
      </c>
      <c r="AI19" s="832" t="str">
        <f>IF('ԷնՀ-ՄԷԳ (ՏՋ)'!AI19=0,"",-'ԷնՀ-ՄԷԳ (ՏՋ)'!AI19)</f>
        <v/>
      </c>
      <c r="AJ19" s="842" t="str">
        <f>IF('ԷնՀ-ՄԷԳ (ՏՋ)'!AJ19=0,"",-'ԷնՀ-ՄԷԳ (ՏՋ)'!AJ19)</f>
        <v/>
      </c>
      <c r="AK19" s="849" t="str">
        <f>IF('ԷնՀ-ՄԷԳ (ՏՋ)'!AK19=0,"",-'ԷնՀ-ՄԷԳ (ՏՋ)'!AK19)</f>
        <v/>
      </c>
      <c r="AL19" s="706" t="str">
        <f>IF('ԷնՀ-ՄԷԳ (ՏՋ)'!AL19=0,"",-'ԷնՀ-ՄԷԳ (ՏՋ)'!AL19)</f>
        <v/>
      </c>
      <c r="AM19" s="656">
        <f>IF('ԷնՀ-ՄԷԳ (ՏՋ)'!AM19=0,"",-'ԷնՀ-ՄԷԳ (ՏՋ)'!AM19)</f>
        <v>3447.3600000000006</v>
      </c>
    </row>
    <row r="20" spans="2:40" s="107" customFormat="1" ht="25.5" outlineLevel="1">
      <c r="B20" s="623" t="s">
        <v>688</v>
      </c>
      <c r="C20" s="741" t="s">
        <v>506</v>
      </c>
      <c r="D20" s="742" t="s">
        <v>507</v>
      </c>
      <c r="E20" s="743" t="s">
        <v>192</v>
      </c>
      <c r="F20" s="829" t="str">
        <f>IF('ԷնՀ-ՄԷԳ (ՏՋ)'!F20=0,"",-'ԷնՀ-ՄԷԳ (ՏՋ)'!F20)</f>
        <v/>
      </c>
      <c r="G20" s="667" t="str">
        <f>IF('ԷնՀ-ՄԷԳ (ՏՋ)'!G20=0,"",-'ԷնՀ-ՄԷԳ (ՏՋ)'!G20)</f>
        <v/>
      </c>
      <c r="H20" s="832" t="str">
        <f>IF('ԷնՀ-ՄԷԳ (ՏՋ)'!H20=0,"",-'ԷնՀ-ՄԷԳ (ՏՋ)'!H20)</f>
        <v/>
      </c>
      <c r="I20" s="842" t="str">
        <f>IF('ԷնՀ-ՄԷԳ (ՏՋ)'!I20=0,"",-'ԷնՀ-ՄԷԳ (ՏՋ)'!I20)</f>
        <v/>
      </c>
      <c r="J20" s="832" t="str">
        <f>IF('ԷնՀ-ՄԷԳ (ՏՋ)'!J20=0,"",-'ԷնՀ-ՄԷԳ (ՏՋ)'!J20)</f>
        <v/>
      </c>
      <c r="K20" s="842" t="str">
        <f>IF('ԷնՀ-ՄԷԳ (ՏՋ)'!K20=0,"",-'ԷնՀ-ՄԷԳ (ՏՋ)'!K20)</f>
        <v/>
      </c>
      <c r="L20" s="832" t="str">
        <f>IF('ԷնՀ-ՄԷԳ (ՏՋ)'!L20=0,"",-'ԷնՀ-ՄԷԳ (ՏՋ)'!L20)</f>
        <v/>
      </c>
      <c r="M20" s="842" t="str">
        <f>IF('ԷնՀ-ՄԷԳ (ՏՋ)'!M20=0,"",-'ԷնՀ-ՄԷԳ (ՏՋ)'!M20)</f>
        <v/>
      </c>
      <c r="N20" s="835" t="str">
        <f>IF('ԷնՀ-ՄԷԳ (ՏՋ)'!N20=0,"",-'ԷնՀ-ՄԷԳ (ՏՋ)'!N20)</f>
        <v/>
      </c>
      <c r="O20" s="842" t="str">
        <f>IF('ԷնՀ-ՄԷԳ (ՏՋ)'!O20=0,"",-'ԷնՀ-ՄԷԳ (ՏՋ)'!O20)</f>
        <v/>
      </c>
      <c r="P20" s="832" t="str">
        <f>IF('ԷնՀ-ՄԷԳ (ՏՋ)'!P20=0,"",-'ԷնՀ-ՄԷԳ (ՏՋ)'!P20)</f>
        <v/>
      </c>
      <c r="Q20" s="842" t="str">
        <f>IF('ԷնՀ-ՄԷԳ (ՏՋ)'!Q20=0,"",-'ԷնՀ-ՄԷԳ (ՏՋ)'!Q20)</f>
        <v/>
      </c>
      <c r="R20" s="832" t="str">
        <f>IF('ԷնՀ-ՄԷԳ (ՏՋ)'!R20=0,"",-'ԷնՀ-ՄԷԳ (ՏՋ)'!R20)</f>
        <v/>
      </c>
      <c r="S20" s="842" t="str">
        <f>IF('ԷնՀ-ՄԷԳ (ՏՋ)'!S20=0,"",-'ԷնՀ-ՄԷԳ (ՏՋ)'!S20)</f>
        <v/>
      </c>
      <c r="T20" s="832" t="str">
        <f>IF('ԷնՀ-ՄԷԳ (ՏՋ)'!T20=0,"",-'ԷնՀ-ՄԷԳ (ՏՋ)'!T20)</f>
        <v/>
      </c>
      <c r="U20" s="842" t="str">
        <f>IF('ԷնՀ-ՄԷԳ (ՏՋ)'!U20=0,"",-'ԷնՀ-ՄԷԳ (ՏՋ)'!U20)</f>
        <v/>
      </c>
      <c r="V20" s="832" t="str">
        <f>IF('ԷնՀ-ՄԷԳ (ՏՋ)'!V20=0,"",-'ԷնՀ-ՄԷԳ (ՏՋ)'!V20)</f>
        <v/>
      </c>
      <c r="W20" s="842" t="str">
        <f>IF('ԷնՀ-ՄԷԳ (ՏՋ)'!W20=0,"",-'ԷնՀ-ՄԷԳ (ՏՋ)'!W20)</f>
        <v/>
      </c>
      <c r="X20" s="832" t="str">
        <f>IF('ԷնՀ-ՄԷԳ (ՏՋ)'!X20=0,"",-'ԷնՀ-ՄԷԳ (ՏՋ)'!X20)</f>
        <v/>
      </c>
      <c r="Y20" s="842" t="str">
        <f>IF('ԷնՀ-ՄԷԳ (ՏՋ)'!Y20=0,"",-'ԷնՀ-ՄԷԳ (ՏՋ)'!Y20)</f>
        <v/>
      </c>
      <c r="Z20" s="832" t="str">
        <f>IF('ԷնՀ-ՄԷԳ (ՏՋ)'!Z20=0,"",-'ԷնՀ-ՄԷԳ (ՏՋ)'!Z20)</f>
        <v/>
      </c>
      <c r="AA20" s="706" t="str">
        <f>IF('ԷնՀ-ՄԷԳ (ՏՋ)'!AA20=0,"",-'ԷնՀ-ՄԷԳ (ՏՋ)'!AA20)</f>
        <v/>
      </c>
      <c r="AB20" s="557">
        <f>IF('ԷնՀ-ՄԷԳ (ՏՋ)'!AB20=0,"",-'ԷնՀ-ՄԷԳ (ՏՋ)'!AB20)</f>
        <v>-6.48</v>
      </c>
      <c r="AC20" s="842" t="str">
        <f>IF('ԷնՀ-ՄԷԳ (ՏՋ)'!AC20=0,"",-'ԷնՀ-ՄԷԳ (ՏՋ)'!AC20)</f>
        <v/>
      </c>
      <c r="AD20" s="832">
        <f>IF('ԷնՀ-ՄԷԳ (ՏՋ)'!AD20=0,"",-'ԷնՀ-ՄԷԳ (ՏՋ)'!AD20)</f>
        <v>-6.48</v>
      </c>
      <c r="AE20" s="842" t="str">
        <f>IF('ԷնՀ-ՄԷԳ (ՏՋ)'!AE20=0,"",-'ԷնՀ-ՄԷԳ (ՏՋ)'!AE20)</f>
        <v/>
      </c>
      <c r="AF20" s="842" t="str">
        <f>IF('ԷնՀ-ՄԷԳ (ՏՋ)'!AF20=0,"",-'ԷնՀ-ՄԷԳ (ՏՋ)'!AF20)</f>
        <v/>
      </c>
      <c r="AG20" s="832" t="str">
        <f>IF('ԷնՀ-ՄԷԳ (ՏՋ)'!AG20=0,"",-'ԷնՀ-ՄԷԳ (ՏՋ)'!AG20)</f>
        <v/>
      </c>
      <c r="AH20" s="842" t="str">
        <f>IF('ԷնՀ-ՄԷԳ (ՏՋ)'!AH20=0,"",-'ԷնՀ-ՄԷԳ (ՏՋ)'!AH20)</f>
        <v/>
      </c>
      <c r="AI20" s="832" t="str">
        <f>IF('ԷնՀ-ՄԷԳ (ՏՋ)'!AI20=0,"",-'ԷնՀ-ՄԷԳ (ՏՋ)'!AI20)</f>
        <v/>
      </c>
      <c r="AJ20" s="842" t="str">
        <f>IF('ԷնՀ-ՄԷԳ (ՏՋ)'!AJ20=0,"",-'ԷնՀ-ՄԷԳ (ՏՋ)'!AJ20)</f>
        <v/>
      </c>
      <c r="AK20" s="849" t="str">
        <f>IF('ԷնՀ-ՄԷԳ (ՏՋ)'!AK20=0,"",-'ԷնՀ-ՄԷԳ (ՏՋ)'!AK20)</f>
        <v/>
      </c>
      <c r="AL20" s="706" t="str">
        <f>IF('ԷնՀ-ՄԷԳ (ՏՋ)'!AL20=0,"",-'ԷնՀ-ՄԷԳ (ՏՋ)'!AL20)</f>
        <v/>
      </c>
      <c r="AM20" s="656">
        <f>IF('ԷնՀ-ՄԷԳ (ՏՋ)'!AM20=0,"",-'ԷնՀ-ՄԷԳ (ՏՋ)'!AM20)</f>
        <v>6.48</v>
      </c>
    </row>
    <row r="21" spans="2:40" s="485" customFormat="1" ht="25.5" outlineLevel="1">
      <c r="B21" s="623" t="s">
        <v>689</v>
      </c>
      <c r="C21" s="741" t="s">
        <v>508</v>
      </c>
      <c r="D21" s="742" t="s">
        <v>509</v>
      </c>
      <c r="E21" s="743" t="s">
        <v>50</v>
      </c>
      <c r="F21" s="829" t="str">
        <f>IF('ԷնՀ-ՄԷԳ (ՏՋ)'!F21=0,"",-'ԷնՀ-ՄԷԳ (ՏՋ)'!F21)</f>
        <v/>
      </c>
      <c r="G21" s="667" t="str">
        <f>IF('ԷնՀ-ՄԷԳ (ՏՋ)'!G21=0,"",-'ԷնՀ-ՄԷԳ (ՏՋ)'!G21)</f>
        <v/>
      </c>
      <c r="H21" s="832" t="str">
        <f>IF('ԷնՀ-ՄԷԳ (ՏՋ)'!H21=0,"",-'ԷնՀ-ՄԷԳ (ՏՋ)'!H21)</f>
        <v/>
      </c>
      <c r="I21" s="842" t="str">
        <f>IF('ԷնՀ-ՄԷԳ (ՏՋ)'!I21=0,"",-'ԷնՀ-ՄԷԳ (ՏՋ)'!I21)</f>
        <v/>
      </c>
      <c r="J21" s="832" t="str">
        <f>IF('ԷնՀ-ՄԷԳ (ՏՋ)'!J21=0,"",-'ԷնՀ-ՄԷԳ (ՏՋ)'!J21)</f>
        <v/>
      </c>
      <c r="K21" s="842" t="str">
        <f>IF('ԷնՀ-ՄԷԳ (ՏՋ)'!K21=0,"",-'ԷնՀ-ՄԷԳ (ՏՋ)'!K21)</f>
        <v/>
      </c>
      <c r="L21" s="832" t="str">
        <f>IF('ԷնՀ-ՄԷԳ (ՏՋ)'!L21=0,"",-'ԷնՀ-ՄԷԳ (ՏՋ)'!L21)</f>
        <v/>
      </c>
      <c r="M21" s="842" t="str">
        <f>IF('ԷնՀ-ՄԷԳ (ՏՋ)'!M21=0,"",-'ԷնՀ-ՄԷԳ (ՏՋ)'!M21)</f>
        <v/>
      </c>
      <c r="N21" s="835" t="str">
        <f>IF('ԷնՀ-ՄԷԳ (ՏՋ)'!N21=0,"",-'ԷնՀ-ՄԷԳ (ՏՋ)'!N21)</f>
        <v/>
      </c>
      <c r="O21" s="842" t="str">
        <f>IF('ԷնՀ-ՄԷԳ (ՏՋ)'!O21=0,"",-'ԷնՀ-ՄԷԳ (ՏՋ)'!O21)</f>
        <v/>
      </c>
      <c r="P21" s="832" t="str">
        <f>IF('ԷնՀ-ՄԷԳ (ՏՋ)'!P21=0,"",-'ԷնՀ-ՄԷԳ (ՏՋ)'!P21)</f>
        <v/>
      </c>
      <c r="Q21" s="842" t="str">
        <f>IF('ԷնՀ-ՄԷԳ (ՏՋ)'!Q21=0,"",-'ԷնՀ-ՄԷԳ (ՏՋ)'!Q21)</f>
        <v/>
      </c>
      <c r="R21" s="832" t="str">
        <f>IF('ԷնՀ-ՄԷԳ (ՏՋ)'!R21=0,"",-'ԷնՀ-ՄԷԳ (ՏՋ)'!R21)</f>
        <v/>
      </c>
      <c r="S21" s="842" t="str">
        <f>IF('ԷնՀ-ՄԷԳ (ՏՋ)'!S21=0,"",-'ԷնՀ-ՄԷԳ (ՏՋ)'!S21)</f>
        <v/>
      </c>
      <c r="T21" s="832" t="str">
        <f>IF('ԷնՀ-ՄԷԳ (ՏՋ)'!T21=0,"",-'ԷնՀ-ՄԷԳ (ՏՋ)'!T21)</f>
        <v/>
      </c>
      <c r="U21" s="842" t="str">
        <f>IF('ԷնՀ-ՄԷԳ (ՏՋ)'!U21=0,"",-'ԷնՀ-ՄԷԳ (ՏՋ)'!U21)</f>
        <v/>
      </c>
      <c r="V21" s="832" t="str">
        <f>IF('ԷնՀ-ՄԷԳ (ՏՋ)'!V21=0,"",-'ԷնՀ-ՄԷԳ (ՏՋ)'!V21)</f>
        <v/>
      </c>
      <c r="W21" s="842" t="str">
        <f>IF('ԷնՀ-ՄԷԳ (ՏՋ)'!W21=0,"",-'ԷնՀ-ՄԷԳ (ՏՋ)'!W21)</f>
        <v/>
      </c>
      <c r="X21" s="832" t="str">
        <f>IF('ԷնՀ-ՄԷԳ (ՏՋ)'!X21=0,"",-'ԷնՀ-ՄԷԳ (ՏՋ)'!X21)</f>
        <v/>
      </c>
      <c r="Y21" s="842" t="str">
        <f>IF('ԷնՀ-ՄԷԳ (ՏՋ)'!Y21=0,"",-'ԷնՀ-ՄԷԳ (ՏՋ)'!Y21)</f>
        <v/>
      </c>
      <c r="Z21" s="832" t="str">
        <f>IF('ԷնՀ-ՄԷԳ (ՏՋ)'!Z21=0,"",-'ԷնՀ-ՄԷԳ (ՏՋ)'!Z21)</f>
        <v/>
      </c>
      <c r="AA21" s="706" t="str">
        <f>IF('ԷնՀ-ՄԷԳ (ՏՋ)'!AA21=0,"",-'ԷնՀ-ՄԷԳ (ՏՋ)'!AA21)</f>
        <v/>
      </c>
      <c r="AB21" s="557">
        <f>IF('ԷնՀ-ՄԷԳ (ՏՋ)'!AB21=0,"",-'ԷնՀ-ՄԷԳ (ՏՋ)'!AB21)</f>
        <v>-3.456</v>
      </c>
      <c r="AC21" s="842" t="str">
        <f>IF('ԷնՀ-ՄԷԳ (ՏՋ)'!AC21=0,"",-'ԷնՀ-ՄԷԳ (ՏՋ)'!AC21)</f>
        <v/>
      </c>
      <c r="AD21" s="832" t="str">
        <f>IF('ԷնՀ-ՄԷԳ (ՏՋ)'!AD21=0,"",-'ԷնՀ-ՄԷԳ (ՏՋ)'!AD21)</f>
        <v/>
      </c>
      <c r="AE21" s="842">
        <f>IF('ԷնՀ-ՄԷԳ (ՏՋ)'!AE21=0,"",-'ԷնՀ-ՄԷԳ (ՏՋ)'!AE21)</f>
        <v>-3.456</v>
      </c>
      <c r="AF21" s="842" t="str">
        <f>IF('ԷնՀ-ՄԷԳ (ՏՋ)'!AF21=0,"",-'ԷնՀ-ՄԷԳ (ՏՋ)'!AF21)</f>
        <v/>
      </c>
      <c r="AG21" s="832" t="str">
        <f>IF('ԷնՀ-ՄԷԳ (ՏՋ)'!AG21=0,"",-'ԷնՀ-ՄԷԳ (ՏՋ)'!AG21)</f>
        <v/>
      </c>
      <c r="AH21" s="842" t="str">
        <f>IF('ԷնՀ-ՄԷԳ (ՏՋ)'!AH21=0,"",-'ԷնՀ-ՄԷԳ (ՏՋ)'!AH21)</f>
        <v/>
      </c>
      <c r="AI21" s="832" t="str">
        <f>IF('ԷնՀ-ՄԷԳ (ՏՋ)'!AI21=0,"",-'ԷնՀ-ՄԷԳ (ՏՋ)'!AI21)</f>
        <v/>
      </c>
      <c r="AJ21" s="842" t="str">
        <f>IF('ԷնՀ-ՄԷԳ (ՏՋ)'!AJ21=0,"",-'ԷնՀ-ՄԷԳ (ՏՋ)'!AJ21)</f>
        <v/>
      </c>
      <c r="AK21" s="849" t="str">
        <f>IF('ԷնՀ-ՄԷԳ (ՏՋ)'!AK21=0,"",-'ԷնՀ-ՄԷԳ (ՏՋ)'!AK21)</f>
        <v/>
      </c>
      <c r="AL21" s="706" t="str">
        <f>IF('ԷնՀ-ՄԷԳ (ՏՋ)'!AL21=0,"",-'ԷնՀ-ՄԷԳ (ՏՋ)'!AL21)</f>
        <v/>
      </c>
      <c r="AM21" s="656">
        <f>IF('ԷնՀ-ՄԷԳ (ՏՋ)'!AM21=0,"",-'ԷնՀ-ՄԷԳ (ՏՋ)'!AM21)</f>
        <v>3.456</v>
      </c>
    </row>
    <row r="22" spans="2:40" ht="25.5" outlineLevel="1">
      <c r="B22" s="552">
        <v>4.2</v>
      </c>
      <c r="C22" s="749" t="s">
        <v>491</v>
      </c>
      <c r="D22" s="750" t="s">
        <v>492</v>
      </c>
      <c r="E22" s="751" t="s">
        <v>143</v>
      </c>
      <c r="F22" s="829">
        <f>IF('ԷնՀ-ՄԷԳ (ՏՋ)'!F22=0,"",-'ԷնՀ-ՄԷԳ (ՏՋ)'!F22)</f>
        <v>-11496.003466617714</v>
      </c>
      <c r="G22" s="667" t="str">
        <f>IF('ԷնՀ-ՄԷԳ (ՏՋ)'!G22=0,"",-'ԷնՀ-ՄԷԳ (ՏՋ)'!G22)</f>
        <v/>
      </c>
      <c r="H22" s="832" t="str">
        <f>IF('ԷնՀ-ՄԷԳ (ՏՋ)'!H22=0,"",-'ԷնՀ-ՄԷԳ (ՏՋ)'!H22)</f>
        <v/>
      </c>
      <c r="I22" s="842" t="str">
        <f>IF('ԷնՀ-ՄԷԳ (ՏՋ)'!I22=0,"",-'ԷնՀ-ՄԷԳ (ՏՋ)'!I22)</f>
        <v/>
      </c>
      <c r="J22" s="832" t="str">
        <f>IF('ԷնՀ-ՄԷԳ (ՏՋ)'!J22=0,"",-'ԷնՀ-ՄԷԳ (ՏՋ)'!J22)</f>
        <v/>
      </c>
      <c r="K22" s="842" t="str">
        <f>IF('ԷնՀ-ՄԷԳ (ՏՋ)'!K22=0,"",-'ԷնՀ-ՄԷԳ (ՏՋ)'!K22)</f>
        <v/>
      </c>
      <c r="L22" s="832" t="str">
        <f>IF('ԷնՀ-ՄԷԳ (ՏՋ)'!L22=0,"",-'ԷնՀ-ՄԷԳ (ՏՋ)'!L22)</f>
        <v/>
      </c>
      <c r="M22" s="842" t="str">
        <f>IF('ԷնՀ-ՄԷԳ (ՏՋ)'!M22=0,"",-'ԷնՀ-ՄԷԳ (ՏՋ)'!M22)</f>
        <v/>
      </c>
      <c r="N22" s="835" t="str">
        <f>IF('ԷնՀ-ՄԷԳ (ՏՋ)'!N22=0,"",-'ԷնՀ-ՄԷԳ (ՏՋ)'!N22)</f>
        <v/>
      </c>
      <c r="O22" s="842" t="str">
        <f>IF('ԷնՀ-ՄԷԳ (ՏՋ)'!O22=0,"",-'ԷնՀ-ՄԷԳ (ՏՋ)'!O22)</f>
        <v/>
      </c>
      <c r="P22" s="832" t="str">
        <f>IF('ԷնՀ-ՄԷԳ (ՏՋ)'!P22=0,"",-'ԷնՀ-ՄԷԳ (ՏՋ)'!P22)</f>
        <v/>
      </c>
      <c r="Q22" s="842" t="str">
        <f>IF('ԷնՀ-ՄԷԳ (ՏՋ)'!Q22=0,"",-'ԷնՀ-ՄԷԳ (ՏՋ)'!Q22)</f>
        <v/>
      </c>
      <c r="R22" s="832" t="str">
        <f>IF('ԷնՀ-ՄԷԳ (ՏՋ)'!R22=0,"",-'ԷնՀ-ՄԷԳ (ՏՋ)'!R22)</f>
        <v/>
      </c>
      <c r="S22" s="842" t="str">
        <f>IF('ԷնՀ-ՄԷԳ (ՏՋ)'!S22=0,"",-'ԷնՀ-ՄԷԳ (ՏՋ)'!S22)</f>
        <v/>
      </c>
      <c r="T22" s="832" t="str">
        <f>IF('ԷնՀ-ՄԷԳ (ՏՋ)'!T22=0,"",-'ԷնՀ-ՄԷԳ (ՏՋ)'!T22)</f>
        <v/>
      </c>
      <c r="U22" s="842" t="str">
        <f>IF('ԷնՀ-ՄԷԳ (ՏՋ)'!U22=0,"",-'ԷնՀ-ՄԷԳ (ՏՋ)'!U22)</f>
        <v/>
      </c>
      <c r="V22" s="832" t="str">
        <f>IF('ԷնՀ-ՄԷԳ (ՏՋ)'!V22=0,"",-'ԷնՀ-ՄԷԳ (ՏՋ)'!V22)</f>
        <v/>
      </c>
      <c r="W22" s="842" t="str">
        <f>IF('ԷնՀ-ՄԷԳ (ՏՋ)'!W22=0,"",-'ԷնՀ-ՄԷԳ (ՏՋ)'!W22)</f>
        <v/>
      </c>
      <c r="X22" s="832" t="str">
        <f>IF('ԷնՀ-ՄԷԳ (ՏՋ)'!X22=0,"",-'ԷնՀ-ՄԷԳ (ՏՋ)'!X22)</f>
        <v/>
      </c>
      <c r="Y22" s="842" t="str">
        <f>IF('ԷնՀ-ՄԷԳ (ՏՋ)'!Y22=0,"",-'ԷնՀ-ՄԷԳ (ՏՋ)'!Y22)</f>
        <v/>
      </c>
      <c r="Z22" s="832" t="str">
        <f>IF('ԷնՀ-ՄԷԳ (ՏՋ)'!Z22=0,"",-'ԷնՀ-ՄԷԳ (ՏՋ)'!Z22)</f>
        <v/>
      </c>
      <c r="AA22" s="706">
        <f>IF('ԷնՀ-ՄԷԳ (ՏՋ)'!AA22=0,"",-'ԷնՀ-ՄԷԳ (ՏՋ)'!AA22)</f>
        <v>-20724.603466617715</v>
      </c>
      <c r="AB22" s="557" t="str">
        <f>IF('ԷնՀ-ՄԷԳ (ՏՋ)'!AB22=0,"",-'ԷնՀ-ՄԷԳ (ՏՋ)'!AB22)</f>
        <v/>
      </c>
      <c r="AC22" s="842" t="str">
        <f>IF('ԷնՀ-ՄԷԳ (ՏՋ)'!AC22=0,"",-'ԷնՀ-ՄԷԳ (ՏՋ)'!AC22)</f>
        <v/>
      </c>
      <c r="AD22" s="832" t="str">
        <f>IF('ԷնՀ-ՄԷԳ (ՏՋ)'!AD22=0,"",-'ԷնՀ-ՄԷԳ (ՏՋ)'!AD22)</f>
        <v/>
      </c>
      <c r="AE22" s="842" t="str">
        <f>IF('ԷնՀ-ՄԷԳ (ՏՋ)'!AE22=0,"",-'ԷնՀ-ՄԷԳ (ՏՋ)'!AE22)</f>
        <v/>
      </c>
      <c r="AF22" s="842" t="str">
        <f>IF('ԷնՀ-ՄԷԳ (ՏՋ)'!AF22=0,"",-'ԷնՀ-ՄԷԳ (ՏՋ)'!AF22)</f>
        <v/>
      </c>
      <c r="AG22" s="832" t="str">
        <f>IF('ԷնՀ-ՄԷԳ (ՏՋ)'!AG22=0,"",-'ԷնՀ-ՄԷԳ (ՏՋ)'!AG22)</f>
        <v/>
      </c>
      <c r="AH22" s="842" t="str">
        <f>IF('ԷնՀ-ՄԷԳ (ՏՋ)'!AH22=0,"",-'ԷնՀ-ՄԷԳ (ՏՋ)'!AH22)</f>
        <v/>
      </c>
      <c r="AI22" s="832" t="str">
        <f>IF('ԷնՀ-ՄԷԳ (ՏՋ)'!AI22=0,"",-'ԷնՀ-ՄԷԳ (ՏՋ)'!AI22)</f>
        <v/>
      </c>
      <c r="AJ22" s="842" t="str">
        <f>IF('ԷնՀ-ՄԷԳ (ՏՋ)'!AJ22=0,"",-'ԷնՀ-ՄԷԳ (ՏՋ)'!AJ22)</f>
        <v/>
      </c>
      <c r="AK22" s="849" t="str">
        <f>IF('ԷնՀ-ՄԷԳ (ՏՋ)'!AK22=0,"",-'ԷնՀ-ՄԷԳ (ՏՋ)'!AK22)</f>
        <v/>
      </c>
      <c r="AL22" s="706" t="str">
        <f>IF('ԷնՀ-ՄԷԳ (ՏՋ)'!AL22=0,"",-'ԷնՀ-ՄԷԳ (ՏՋ)'!AL22)</f>
        <v/>
      </c>
      <c r="AM22" s="656">
        <f>IF('ԷնՀ-ՄԷԳ (ՏՋ)'!AM22=0,"",-'ԷնՀ-ՄԷԳ (ՏՋ)'!AM22)</f>
        <v>9228.6</v>
      </c>
    </row>
    <row r="23" spans="2:40" ht="27" outlineLevel="1">
      <c r="B23" s="552">
        <v>4.3</v>
      </c>
      <c r="C23" s="749" t="s">
        <v>493</v>
      </c>
      <c r="D23" s="750" t="s">
        <v>494</v>
      </c>
      <c r="E23" s="751" t="s">
        <v>137</v>
      </c>
      <c r="F23" s="829">
        <f>IF('ԷնՀ-ՄԷԳ (ՏՋ)'!F23=0,"",-'ԷնՀ-ՄԷԳ (ՏՋ)'!F23)</f>
        <v>-86.293674565402384</v>
      </c>
      <c r="G23" s="667" t="str">
        <f>IF('ԷնՀ-ՄԷԳ (ՏՋ)'!G23=0,"",-'ԷնՀ-ՄԷԳ (ՏՋ)'!G23)</f>
        <v/>
      </c>
      <c r="H23" s="832" t="str">
        <f>IF('ԷնՀ-ՄԷԳ (ՏՋ)'!H23=0,"",-'ԷնՀ-ՄԷԳ (ՏՋ)'!H23)</f>
        <v/>
      </c>
      <c r="I23" s="842" t="str">
        <f>IF('ԷնՀ-ՄԷԳ (ՏՋ)'!I23=0,"",-'ԷնՀ-ՄԷԳ (ՏՋ)'!I23)</f>
        <v/>
      </c>
      <c r="J23" s="832" t="str">
        <f>IF('ԷնՀ-ՄԷԳ (ՏՋ)'!J23=0,"",-'ԷնՀ-ՄԷԳ (ՏՋ)'!J23)</f>
        <v/>
      </c>
      <c r="K23" s="842" t="str">
        <f>IF('ԷնՀ-ՄԷԳ (ՏՋ)'!K23=0,"",-'ԷնՀ-ՄԷԳ (ՏՋ)'!K23)</f>
        <v/>
      </c>
      <c r="L23" s="832" t="str">
        <f>IF('ԷնՀ-ՄԷԳ (ՏՋ)'!L23=0,"",-'ԷնՀ-ՄԷԳ (ՏՋ)'!L23)</f>
        <v/>
      </c>
      <c r="M23" s="842" t="str">
        <f>IF('ԷնՀ-ՄԷԳ (ՏՋ)'!M23=0,"",-'ԷնՀ-ՄԷԳ (ՏՋ)'!M23)</f>
        <v/>
      </c>
      <c r="N23" s="835" t="str">
        <f>IF('ԷնՀ-ՄԷԳ (ՏՋ)'!N23=0,"",-'ԷնՀ-ՄԷԳ (ՏՋ)'!N23)</f>
        <v/>
      </c>
      <c r="O23" s="842" t="str">
        <f>IF('ԷնՀ-ՄԷԳ (ՏՋ)'!O23=0,"",-'ԷնՀ-ՄԷԳ (ՏՋ)'!O23)</f>
        <v/>
      </c>
      <c r="P23" s="832" t="str">
        <f>IF('ԷնՀ-ՄԷԳ (ՏՋ)'!P23=0,"",-'ԷնՀ-ՄԷԳ (ՏՋ)'!P23)</f>
        <v/>
      </c>
      <c r="Q23" s="842" t="str">
        <f>IF('ԷնՀ-ՄԷԳ (ՏՋ)'!Q23=0,"",-'ԷնՀ-ՄԷԳ (ՏՋ)'!Q23)</f>
        <v/>
      </c>
      <c r="R23" s="832" t="str">
        <f>IF('ԷնՀ-ՄԷԳ (ՏՋ)'!R23=0,"",-'ԷնՀ-ՄԷԳ (ՏՋ)'!R23)</f>
        <v/>
      </c>
      <c r="S23" s="842" t="str">
        <f>IF('ԷնՀ-ՄԷԳ (ՏՋ)'!S23=0,"",-'ԷնՀ-ՄԷԳ (ՏՋ)'!S23)</f>
        <v/>
      </c>
      <c r="T23" s="832" t="str">
        <f>IF('ԷնՀ-ՄԷԳ (ՏՋ)'!T23=0,"",-'ԷնՀ-ՄԷԳ (ՏՋ)'!T23)</f>
        <v/>
      </c>
      <c r="U23" s="842" t="str">
        <f>IF('ԷնՀ-ՄԷԳ (ՏՋ)'!U23=0,"",-'ԷնՀ-ՄԷԳ (ՏՋ)'!U23)</f>
        <v/>
      </c>
      <c r="V23" s="832" t="str">
        <f>IF('ԷնՀ-ՄԷԳ (ՏՋ)'!V23=0,"",-'ԷնՀ-ՄԷԳ (ՏՋ)'!V23)</f>
        <v/>
      </c>
      <c r="W23" s="842" t="str">
        <f>IF('ԷնՀ-ՄԷԳ (ՏՋ)'!W23=0,"",-'ԷնՀ-ՄԷԳ (ՏՋ)'!W23)</f>
        <v/>
      </c>
      <c r="X23" s="832" t="str">
        <f>IF('ԷնՀ-ՄԷԳ (ՏՋ)'!X23=0,"",-'ԷնՀ-ՄԷԳ (ՏՋ)'!X23)</f>
        <v/>
      </c>
      <c r="Y23" s="842" t="str">
        <f>IF('ԷնՀ-ՄԷԳ (ՏՋ)'!Y23=0,"",-'ԷնՀ-ՄԷԳ (ՏՋ)'!Y23)</f>
        <v/>
      </c>
      <c r="Z23" s="832" t="str">
        <f>IF('ԷնՀ-ՄԷԳ (ՏՋ)'!Z23=0,"",-'ԷնՀ-ՄԷԳ (ՏՋ)'!Z23)</f>
        <v/>
      </c>
      <c r="AA23" s="706">
        <f>IF('ԷնՀ-ՄԷԳ (ՏՋ)'!AA23=0,"",-'ԷնՀ-ՄԷԳ (ՏՋ)'!AA23)</f>
        <v>-185.09367456540238</v>
      </c>
      <c r="AB23" s="557" t="str">
        <f>IF('ԷնՀ-ՄԷԳ (ՏՋ)'!AB23=0,"",-'ԷնՀ-ՄԷԳ (ՏՋ)'!AB23)</f>
        <v/>
      </c>
      <c r="AC23" s="842" t="str">
        <f>IF('ԷնՀ-ՄԷԳ (ՏՋ)'!AC23=0,"",-'ԷնՀ-ՄԷԳ (ՏՋ)'!AC23)</f>
        <v/>
      </c>
      <c r="AD23" s="832" t="str">
        <f>IF('ԷնՀ-ՄԷԳ (ՏՋ)'!AD23=0,"",-'ԷնՀ-ՄԷԳ (ՏՋ)'!AD23)</f>
        <v/>
      </c>
      <c r="AE23" s="842" t="str">
        <f>IF('ԷնՀ-ՄԷԳ (ՏՋ)'!AE23=0,"",-'ԷնՀ-ՄԷԳ (ՏՋ)'!AE23)</f>
        <v/>
      </c>
      <c r="AF23" s="842" t="str">
        <f>IF('ԷնՀ-ՄԷԳ (ՏՋ)'!AF23=0,"",-'ԷնՀ-ՄԷԳ (ՏՋ)'!AF23)</f>
        <v/>
      </c>
      <c r="AG23" s="832" t="str">
        <f>IF('ԷնՀ-ՄԷԳ (ՏՋ)'!AG23=0,"",-'ԷնՀ-ՄԷԳ (ՏՋ)'!AG23)</f>
        <v/>
      </c>
      <c r="AH23" s="842" t="str">
        <f>IF('ԷնՀ-ՄԷԳ (ՏՋ)'!AH23=0,"",-'ԷնՀ-ՄԷԳ (ՏՋ)'!AH23)</f>
        <v/>
      </c>
      <c r="AI23" s="832" t="str">
        <f>IF('ԷնՀ-ՄԷԳ (ՏՋ)'!AI23=0,"",-'ԷնՀ-ՄԷԳ (ՏՋ)'!AI23)</f>
        <v/>
      </c>
      <c r="AJ23" s="842" t="str">
        <f>IF('ԷնՀ-ՄԷԳ (ՏՋ)'!AJ23=0,"",-'ԷնՀ-ՄԷԳ (ՏՋ)'!AJ23)</f>
        <v/>
      </c>
      <c r="AK23" s="849" t="str">
        <f>IF('ԷնՀ-ՄԷԳ (ՏՋ)'!AK23=0,"",-'ԷնՀ-ՄԷԳ (ՏՋ)'!AK23)</f>
        <v/>
      </c>
      <c r="AL23" s="706">
        <f>IF('ԷնՀ-ՄԷԳ (ՏՋ)'!AL23=0,"",-'ԷնՀ-ՄԷԳ (ՏՋ)'!AL23)</f>
        <v>34</v>
      </c>
      <c r="AM23" s="656">
        <f>IF('ԷնՀ-ՄԷԳ (ՏՋ)'!AM23=0,"",-'ԷնՀ-ՄԷԳ (ՏՋ)'!AM23)</f>
        <v>64.8</v>
      </c>
    </row>
    <row r="24" spans="2:40" ht="14.25" outlineLevel="1" thickBot="1">
      <c r="B24" s="563">
        <v>4.4000000000000004</v>
      </c>
      <c r="C24" s="753" t="s">
        <v>515</v>
      </c>
      <c r="D24" s="754" t="s">
        <v>516</v>
      </c>
      <c r="E24" s="755" t="s">
        <v>138</v>
      </c>
      <c r="F24" s="829" t="str">
        <f>IF('ԷնՀ-ՄԷԳ (ՏՋ)'!F24=0,"",-'ԷնՀ-ՄԷԳ (ՏՋ)'!F24)</f>
        <v/>
      </c>
      <c r="G24" s="667" t="str">
        <f>IF('ԷնՀ-ՄԷԳ (ՏՋ)'!G24=0,"",-'ԷնՀ-ՄԷԳ (ՏՋ)'!G24)</f>
        <v/>
      </c>
      <c r="H24" s="832" t="str">
        <f>IF('ԷնՀ-ՄԷԳ (ՏՋ)'!H24=0,"",-'ԷնՀ-ՄԷԳ (ՏՋ)'!H24)</f>
        <v/>
      </c>
      <c r="I24" s="842" t="str">
        <f>IF('ԷնՀ-ՄԷԳ (ՏՋ)'!I24=0,"",-'ԷնՀ-ՄԷԳ (ՏՋ)'!I24)</f>
        <v/>
      </c>
      <c r="J24" s="832" t="str">
        <f>IF('ԷնՀ-ՄԷԳ (ՏՋ)'!J24=0,"",-'ԷնՀ-ՄԷԳ (ՏՋ)'!J24)</f>
        <v/>
      </c>
      <c r="K24" s="842" t="str">
        <f>IF('ԷնՀ-ՄԷԳ (ՏՋ)'!K24=0,"",-'ԷնՀ-ՄԷԳ (ՏՋ)'!K24)</f>
        <v/>
      </c>
      <c r="L24" s="832" t="str">
        <f>IF('ԷնՀ-ՄԷԳ (ՏՋ)'!L24=0,"",-'ԷնՀ-ՄԷԳ (ՏՋ)'!L24)</f>
        <v/>
      </c>
      <c r="M24" s="842" t="str">
        <f>IF('ԷնՀ-ՄԷԳ (ՏՋ)'!M24=0,"",-'ԷնՀ-ՄԷԳ (ՏՋ)'!M24)</f>
        <v/>
      </c>
      <c r="N24" s="835" t="str">
        <f>IF('ԷնՀ-ՄԷԳ (ՏՋ)'!N24=0,"",-'ԷնՀ-ՄԷԳ (ՏՋ)'!N24)</f>
        <v/>
      </c>
      <c r="O24" s="842" t="str">
        <f>IF('ԷնՀ-ՄԷԳ (ՏՋ)'!O24=0,"",-'ԷնՀ-ՄԷԳ (ՏՋ)'!O24)</f>
        <v/>
      </c>
      <c r="P24" s="832" t="str">
        <f>IF('ԷնՀ-ՄԷԳ (ՏՋ)'!P24=0,"",-'ԷնՀ-ՄԷԳ (ՏՋ)'!P24)</f>
        <v/>
      </c>
      <c r="Q24" s="842" t="str">
        <f>IF('ԷնՀ-ՄԷԳ (ՏՋ)'!Q24=0,"",-'ԷնՀ-ՄԷԳ (ՏՋ)'!Q24)</f>
        <v/>
      </c>
      <c r="R24" s="832" t="str">
        <f>IF('ԷնՀ-ՄԷԳ (ՏՋ)'!R24=0,"",-'ԷնՀ-ՄԷԳ (ՏՋ)'!R24)</f>
        <v/>
      </c>
      <c r="S24" s="842" t="str">
        <f>IF('ԷնՀ-ՄԷԳ (ՏՋ)'!S24=0,"",-'ԷնՀ-ՄԷԳ (ՏՋ)'!S24)</f>
        <v/>
      </c>
      <c r="T24" s="832" t="str">
        <f>IF('ԷնՀ-ՄԷԳ (ՏՋ)'!T24=0,"",-'ԷնՀ-ՄԷԳ (ՏՋ)'!T24)</f>
        <v/>
      </c>
      <c r="U24" s="842" t="str">
        <f>IF('ԷնՀ-ՄԷԳ (ՏՋ)'!U24=0,"",-'ԷնՀ-ՄԷԳ (ՏՋ)'!U24)</f>
        <v/>
      </c>
      <c r="V24" s="832" t="str">
        <f>IF('ԷնՀ-ՄԷԳ (ՏՋ)'!V24=0,"",-'ԷնՀ-ՄԷԳ (ՏՋ)'!V24)</f>
        <v/>
      </c>
      <c r="W24" s="842" t="str">
        <f>IF('ԷնՀ-ՄԷԳ (ՏՋ)'!W24=0,"",-'ԷնՀ-ՄԷԳ (ՏՋ)'!W24)</f>
        <v/>
      </c>
      <c r="X24" s="832" t="str">
        <f>IF('ԷնՀ-ՄԷԳ (ՏՋ)'!X24=0,"",-'ԷնՀ-ՄԷԳ (ՏՋ)'!X24)</f>
        <v/>
      </c>
      <c r="Y24" s="842" t="str">
        <f>IF('ԷնՀ-ՄԷԳ (ՏՋ)'!Y24=0,"",-'ԷնՀ-ՄԷԳ (ՏՋ)'!Y24)</f>
        <v/>
      </c>
      <c r="Z24" s="832" t="str">
        <f>IF('ԷնՀ-ՄԷԳ (ՏՋ)'!Z24=0,"",-'ԷնՀ-ՄԷԳ (ՏՋ)'!Z24)</f>
        <v/>
      </c>
      <c r="AA24" s="706" t="str">
        <f>IF('ԷնՀ-ՄԷԳ (ՏՋ)'!AA24=0,"",-'ԷնՀ-ՄԷԳ (ՏՋ)'!AA24)</f>
        <v/>
      </c>
      <c r="AB24" s="557" t="str">
        <f>IF('ԷնՀ-ՄԷԳ (ՏՋ)'!AB24=0,"",-'ԷնՀ-ՄԷԳ (ՏՋ)'!AB24)</f>
        <v/>
      </c>
      <c r="AC24" s="842" t="str">
        <f>IF('ԷնՀ-ՄԷԳ (ՏՋ)'!AC24=0,"",-'ԷնՀ-ՄԷԳ (ՏՋ)'!AC24)</f>
        <v/>
      </c>
      <c r="AD24" s="832" t="str">
        <f>IF('ԷնՀ-ՄԷԳ (ՏՋ)'!AD24=0,"",-'ԷնՀ-ՄԷԳ (ՏՋ)'!AD24)</f>
        <v/>
      </c>
      <c r="AE24" s="842" t="str">
        <f>IF('ԷնՀ-ՄԷԳ (ՏՋ)'!AE24=0,"",-'ԷնՀ-ՄԷԳ (ՏՋ)'!AE24)</f>
        <v/>
      </c>
      <c r="AF24" s="842" t="str">
        <f>IF('ԷնՀ-ՄԷԳ (ՏՋ)'!AF24=0,"",-'ԷնՀ-ՄԷԳ (ՏՋ)'!AF24)</f>
        <v/>
      </c>
      <c r="AG24" s="832" t="str">
        <f>IF('ԷնՀ-ՄԷԳ (ՏՋ)'!AG24=0,"",-'ԷնՀ-ՄԷԳ (ՏՋ)'!AG24)</f>
        <v/>
      </c>
      <c r="AH24" s="842" t="str">
        <f>IF('ԷնՀ-ՄԷԳ (ՏՋ)'!AH24=0,"",-'ԷնՀ-ՄԷԳ (ՏՋ)'!AH24)</f>
        <v/>
      </c>
      <c r="AI24" s="832" t="str">
        <f>IF('ԷնՀ-ՄԷԳ (ՏՋ)'!AI24=0,"",-'ԷնՀ-ՄԷԳ (ՏՋ)'!AI24)</f>
        <v/>
      </c>
      <c r="AJ24" s="842" t="str">
        <f>IF('ԷնՀ-ՄԷԳ (ՏՋ)'!AJ24=0,"",-'ԷնՀ-ՄԷԳ (ՏՋ)'!AJ24)</f>
        <v/>
      </c>
      <c r="AK24" s="849" t="str">
        <f>IF('ԷնՀ-ՄԷԳ (ՏՋ)'!AK24=0,"",-'ԷնՀ-ՄԷԳ (ՏՋ)'!AK24)</f>
        <v/>
      </c>
      <c r="AL24" s="706" t="str">
        <f>IF('ԷնՀ-ՄԷԳ (ՏՋ)'!AL24=0,"",-'ԷնՀ-ՄԷԳ (ՏՋ)'!AL24)</f>
        <v/>
      </c>
      <c r="AM24" s="656" t="str">
        <f>IF('ԷնՀ-ՄԷԳ (ՏՋ)'!AM24=0,"",-'ԷնՀ-ՄԷԳ (ՏՋ)'!AM24)</f>
        <v/>
      </c>
    </row>
    <row r="25" spans="2:40" s="486" customFormat="1" ht="29.25" thickBot="1">
      <c r="B25" s="607">
        <v>5</v>
      </c>
      <c r="C25" s="722" t="s">
        <v>690</v>
      </c>
      <c r="D25" s="723" t="s">
        <v>691</v>
      </c>
      <c r="E25" s="709" t="s">
        <v>193</v>
      </c>
      <c r="F25" s="850">
        <f>IF('ԷնՀ-ՄԷԳ (ՏՋ)'!F25=0,"",-'ԷնՀ-ՄԷԳ (ՏՋ)'!F25)</f>
        <v>-1409.2362298150551</v>
      </c>
      <c r="G25" s="823" t="str">
        <f>IF('ԷնՀ-ՄԷԳ (ՏՋ)'!G25=0,"",-'ԷնՀ-ՄԷԳ (ՏՋ)'!G25)</f>
        <v/>
      </c>
      <c r="H25" s="660" t="str">
        <f>IF('ԷնՀ-ՄԷԳ (ՏՋ)'!H25=0,"",-'ԷնՀ-ՄԷԳ (ՏՋ)'!H25)</f>
        <v/>
      </c>
      <c r="I25" s="823" t="str">
        <f>IF('ԷնՀ-ՄԷԳ (ՏՋ)'!I25=0,"",-'ԷնՀ-ՄԷԳ (ՏՋ)'!I25)</f>
        <v/>
      </c>
      <c r="J25" s="660" t="str">
        <f>IF('ԷնՀ-ՄԷԳ (ՏՋ)'!J25=0,"",-'ԷնՀ-ՄԷԳ (ՏՋ)'!J25)</f>
        <v/>
      </c>
      <c r="K25" s="823" t="str">
        <f>IF('ԷնՀ-ՄԷԳ (ՏՋ)'!K25=0,"",-'ԷնՀ-ՄԷԳ (ՏՋ)'!K25)</f>
        <v/>
      </c>
      <c r="L25" s="660" t="str">
        <f>IF('ԷնՀ-ՄԷԳ (ՏՋ)'!L25=0,"",-'ԷնՀ-ՄԷԳ (ՏՋ)'!L25)</f>
        <v/>
      </c>
      <c r="M25" s="823" t="str">
        <f>IF('ԷնՀ-ՄԷԳ (ՏՋ)'!M25=0,"",-'ԷնՀ-ՄԷԳ (ՏՋ)'!M25)</f>
        <v/>
      </c>
      <c r="N25" s="660" t="str">
        <f>IF('ԷնՀ-ՄԷԳ (ՏՋ)'!N25=0,"",-'ԷնՀ-ՄԷԳ (ՏՋ)'!N25)</f>
        <v/>
      </c>
      <c r="O25" s="823" t="str">
        <f>IF('ԷնՀ-ՄԷԳ (ՏՋ)'!O25=0,"",-'ԷնՀ-ՄԷԳ (ՏՋ)'!O25)</f>
        <v/>
      </c>
      <c r="P25" s="660" t="str">
        <f>IF('ԷնՀ-ՄԷԳ (ՏՋ)'!P25=0,"",-'ԷնՀ-ՄԷԳ (ՏՋ)'!P25)</f>
        <v/>
      </c>
      <c r="Q25" s="823" t="str">
        <f>IF('ԷնՀ-ՄԷԳ (ՏՋ)'!Q25=0,"",-'ԷնՀ-ՄԷԳ (ՏՋ)'!Q25)</f>
        <v/>
      </c>
      <c r="R25" s="660" t="str">
        <f>IF('ԷնՀ-ՄԷԳ (ՏՋ)'!R25=0,"",-'ԷնՀ-ՄԷԳ (ՏՋ)'!R25)</f>
        <v/>
      </c>
      <c r="S25" s="823" t="str">
        <f>IF('ԷնՀ-ՄԷԳ (ՏՋ)'!S25=0,"",-'ԷնՀ-ՄԷԳ (ՏՋ)'!S25)</f>
        <v/>
      </c>
      <c r="T25" s="660" t="str">
        <f>IF('ԷնՀ-ՄԷԳ (ՏՋ)'!T25=0,"",-'ԷնՀ-ՄԷԳ (ՏՋ)'!T25)</f>
        <v/>
      </c>
      <c r="U25" s="823" t="str">
        <f>IF('ԷնՀ-ՄԷԳ (ՏՋ)'!U25=0,"",-'ԷնՀ-ՄԷԳ (ՏՋ)'!U25)</f>
        <v/>
      </c>
      <c r="V25" s="660" t="str">
        <f>IF('ԷնՀ-ՄԷԳ (ՏՋ)'!V25=0,"",-'ԷնՀ-ՄԷԳ (ՏՋ)'!V25)</f>
        <v/>
      </c>
      <c r="W25" s="823" t="str">
        <f>IF('ԷնՀ-ՄԷԳ (ՏՋ)'!W25=0,"",-'ԷնՀ-ՄԷԳ (ՏՋ)'!W25)</f>
        <v/>
      </c>
      <c r="X25" s="660" t="str">
        <f>IF('ԷնՀ-ՄԷԳ (ՏՋ)'!X25=0,"",-'ԷնՀ-ՄԷԳ (ՏՋ)'!X25)</f>
        <v/>
      </c>
      <c r="Y25" s="823" t="str">
        <f>IF('ԷնՀ-ՄԷԳ (ՏՋ)'!Y25=0,"",-'ԷնՀ-ՄԷԳ (ՏՋ)'!Y25)</f>
        <v/>
      </c>
      <c r="Z25" s="660" t="str">
        <f>IF('ԷնՀ-ՄԷԳ (ՏՋ)'!Z25=0,"",-'ԷնՀ-ՄԷԳ (ՏՋ)'!Z25)</f>
        <v/>
      </c>
      <c r="AA25" s="823">
        <f>IF('ԷնՀ-ՄԷԳ (ՏՋ)'!AA25=0,"",-'ԷնՀ-ՄԷԳ (ՏՋ)'!AA25)</f>
        <v>-228.59622981505535</v>
      </c>
      <c r="AB25" s="660" t="str">
        <f>IF('ԷնՀ-ՄԷԳ (ՏՋ)'!AB25=0,"",-'ԷնՀ-ՄԷԳ (ՏՋ)'!AB25)</f>
        <v/>
      </c>
      <c r="AC25" s="823" t="str">
        <f>IF('ԷնՀ-ՄԷԳ (ՏՋ)'!AC25=0,"",-'ԷնՀ-ՄԷԳ (ՏՋ)'!AC25)</f>
        <v/>
      </c>
      <c r="AD25" s="660" t="str">
        <f>IF('ԷնՀ-ՄԷԳ (ՏՋ)'!AD25=0,"",-'ԷնՀ-ՄԷԳ (ՏՋ)'!AD25)</f>
        <v/>
      </c>
      <c r="AE25" s="823" t="str">
        <f>IF('ԷնՀ-ՄԷԳ (ՏՋ)'!AE25=0,"",-'ԷնՀ-ՄԷԳ (ՏՋ)'!AE25)</f>
        <v/>
      </c>
      <c r="AF25" s="823" t="str">
        <f>IF('ԷնՀ-ՄԷԳ (ՏՋ)'!AF25=0,"",-'ԷնՀ-ՄԷԳ (ՏՋ)'!AF25)</f>
        <v/>
      </c>
      <c r="AG25" s="660" t="str">
        <f>IF('ԷնՀ-ՄԷԳ (ՏՋ)'!AG25=0,"",-'ԷնՀ-ՄԷԳ (ՏՋ)'!AG25)</f>
        <v/>
      </c>
      <c r="AH25" s="823" t="str">
        <f>IF('ԷնՀ-ՄԷԳ (ՏՋ)'!AH25=0,"",-'ԷնՀ-ՄԷԳ (ՏՋ)'!AH25)</f>
        <v/>
      </c>
      <c r="AI25" s="660" t="str">
        <f>IF('ԷնՀ-ՄԷԳ (ՏՋ)'!AI25=0,"",-'ԷնՀ-ՄԷԳ (ՏՋ)'!AI25)</f>
        <v/>
      </c>
      <c r="AJ25" s="823" t="str">
        <f>IF('ԷնՀ-ՄԷԳ (ՏՋ)'!AJ25=0,"",-'ԷնՀ-ՄԷԳ (ՏՋ)'!AJ25)</f>
        <v/>
      </c>
      <c r="AK25" s="823" t="str">
        <f>IF('ԷնՀ-ՄԷԳ (ՏՋ)'!AK25=0,"",-'ԷնՀ-ՄԷԳ (ՏՋ)'!AK25)</f>
        <v/>
      </c>
      <c r="AL25" s="823">
        <f>IF('ԷնՀ-ՄԷԳ (ՏՋ)'!AL25=0,"",-'ԷնՀ-ՄԷԳ (ՏՋ)'!AL25)</f>
        <v>-2</v>
      </c>
      <c r="AM25" s="824">
        <f>IF('ԷնՀ-ՄԷԳ (ՏՋ)'!AM25=0,"",-'ԷնՀ-ՄԷԳ (ՏՋ)'!AM25)</f>
        <v>-1178.6399999999999</v>
      </c>
      <c r="AN25" s="513"/>
    </row>
    <row r="26" spans="2:40" ht="13.5" outlineLevel="1">
      <c r="B26" s="730">
        <v>5.0999999999999996</v>
      </c>
      <c r="C26" s="731" t="s">
        <v>692</v>
      </c>
      <c r="D26" s="732" t="s">
        <v>490</v>
      </c>
      <c r="E26" s="733" t="s">
        <v>188</v>
      </c>
      <c r="F26" s="829">
        <f>IF('ԷնՀ-ՄԷԳ (ՏՋ)'!F26=0,"",-'ԷնՀ-ՄԷԳ (ՏՋ)'!F26)</f>
        <v>-668.16</v>
      </c>
      <c r="G26" s="667" t="str">
        <f>IF('ԷնՀ-ՄԷԳ (ՏՋ)'!G26=0,"",-'ԷնՀ-ՄԷԳ (ՏՋ)'!G26)</f>
        <v/>
      </c>
      <c r="H26" s="832" t="str">
        <f>IF('ԷնՀ-ՄԷԳ (ՏՋ)'!H26=0,"",-'ԷնՀ-ՄԷԳ (ՏՋ)'!H26)</f>
        <v/>
      </c>
      <c r="I26" s="842" t="str">
        <f>IF('ԷնՀ-ՄԷԳ (ՏՋ)'!I26=0,"",-'ԷնՀ-ՄԷԳ (ՏՋ)'!I26)</f>
        <v/>
      </c>
      <c r="J26" s="832" t="str">
        <f>IF('ԷնՀ-ՄԷԳ (ՏՋ)'!J26=0,"",-'ԷնՀ-ՄԷԳ (ՏՋ)'!J26)</f>
        <v/>
      </c>
      <c r="K26" s="842" t="str">
        <f>IF('ԷնՀ-ՄԷԳ (ՏՋ)'!K26=0,"",-'ԷնՀ-ՄԷԳ (ՏՋ)'!K26)</f>
        <v/>
      </c>
      <c r="L26" s="832" t="str">
        <f>IF('ԷնՀ-ՄԷԳ (ՏՋ)'!L26=0,"",-'ԷնՀ-ՄԷԳ (ՏՋ)'!L26)</f>
        <v/>
      </c>
      <c r="M26" s="842" t="str">
        <f>IF('ԷնՀ-ՄԷԳ (ՏՋ)'!M26=0,"",-'ԷնՀ-ՄԷԳ (ՏՋ)'!M26)</f>
        <v/>
      </c>
      <c r="N26" s="835" t="str">
        <f>IF('ԷնՀ-ՄԷԳ (ՏՋ)'!N26=0,"",-'ԷնՀ-ՄԷԳ (ՏՋ)'!N26)</f>
        <v/>
      </c>
      <c r="O26" s="842" t="str">
        <f>IF('ԷնՀ-ՄԷԳ (ՏՋ)'!O26=0,"",-'ԷնՀ-ՄԷԳ (ՏՋ)'!O26)</f>
        <v/>
      </c>
      <c r="P26" s="832" t="str">
        <f>IF('ԷնՀ-ՄԷԳ (ՏՋ)'!P26=0,"",-'ԷնՀ-ՄԷԳ (ՏՋ)'!P26)</f>
        <v/>
      </c>
      <c r="Q26" s="842" t="str">
        <f>IF('ԷնՀ-ՄԷԳ (ՏՋ)'!Q26=0,"",-'ԷնՀ-ՄԷԳ (ՏՋ)'!Q26)</f>
        <v/>
      </c>
      <c r="R26" s="832" t="str">
        <f>IF('ԷնՀ-ՄԷԳ (ՏՋ)'!R26=0,"",-'ԷնՀ-ՄԷԳ (ՏՋ)'!R26)</f>
        <v/>
      </c>
      <c r="S26" s="842" t="str">
        <f>IF('ԷնՀ-ՄԷԳ (ՏՋ)'!S26=0,"",-'ԷնՀ-ՄԷԳ (ՏՋ)'!S26)</f>
        <v/>
      </c>
      <c r="T26" s="832" t="str">
        <f>IF('ԷնՀ-ՄԷԳ (ՏՋ)'!T26=0,"",-'ԷնՀ-ՄԷԳ (ՏՋ)'!T26)</f>
        <v/>
      </c>
      <c r="U26" s="842" t="str">
        <f>IF('ԷնՀ-ՄԷԳ (ՏՋ)'!U26=0,"",-'ԷնՀ-ՄԷԳ (ՏՋ)'!U26)</f>
        <v/>
      </c>
      <c r="V26" s="832" t="str">
        <f>IF('ԷնՀ-ՄԷԳ (ՏՋ)'!V26=0,"",-'ԷնՀ-ՄԷԳ (ՏՋ)'!V26)</f>
        <v/>
      </c>
      <c r="W26" s="842" t="str">
        <f>IF('ԷնՀ-ՄԷԳ (ՏՋ)'!W26=0,"",-'ԷնՀ-ՄԷԳ (ՏՋ)'!W26)</f>
        <v/>
      </c>
      <c r="X26" s="832" t="str">
        <f>IF('ԷնՀ-ՄԷԳ (ՏՋ)'!X26=0,"",-'ԷնՀ-ՄԷԳ (ՏՋ)'!X26)</f>
        <v/>
      </c>
      <c r="Y26" s="842" t="str">
        <f>IF('ԷնՀ-ՄԷԳ (ՏՋ)'!Y26=0,"",-'ԷնՀ-ՄԷԳ (ՏՋ)'!Y26)</f>
        <v/>
      </c>
      <c r="Z26" s="832" t="str">
        <f>IF('ԷնՀ-ՄԷԳ (ՏՋ)'!Z26=0,"",-'ԷնՀ-ՄԷԳ (ՏՋ)'!Z26)</f>
        <v/>
      </c>
      <c r="AA26" s="706" t="str">
        <f>IF('ԷնՀ-ՄԷԳ (ՏՋ)'!AA26=0,"",-'ԷնՀ-ՄԷԳ (ՏՋ)'!AA26)</f>
        <v/>
      </c>
      <c r="AB26" s="557" t="str">
        <f>IF('ԷնՀ-ՄԷԳ (ՏՋ)'!AB26=0,"",-'ԷնՀ-ՄԷԳ (ՏՋ)'!AB26)</f>
        <v/>
      </c>
      <c r="AC26" s="842" t="str">
        <f>IF('ԷնՀ-ՄԷԳ (ՏՋ)'!AC26=0,"",-'ԷնՀ-ՄԷԳ (ՏՋ)'!AC26)</f>
        <v/>
      </c>
      <c r="AD26" s="832" t="str">
        <f>IF('ԷնՀ-ՄԷԳ (ՏՋ)'!AD26=0,"",-'ԷնՀ-ՄԷԳ (ՏՋ)'!AD26)</f>
        <v/>
      </c>
      <c r="AE26" s="842" t="str">
        <f>IF('ԷնՀ-ՄԷԳ (ՏՋ)'!AE26=0,"",-'ԷնՀ-ՄԷԳ (ՏՋ)'!AE26)</f>
        <v/>
      </c>
      <c r="AF26" s="842" t="str">
        <f>IF('ԷնՀ-ՄԷԳ (ՏՋ)'!AF26=0,"",-'ԷնՀ-ՄԷԳ (ՏՋ)'!AF26)</f>
        <v/>
      </c>
      <c r="AG26" s="832" t="str">
        <f>IF('ԷնՀ-ՄԷԳ (ՏՋ)'!AG26=0,"",-'ԷնՀ-ՄԷԳ (ՏՋ)'!AG26)</f>
        <v/>
      </c>
      <c r="AH26" s="842" t="str">
        <f>IF('ԷնՀ-ՄԷԳ (ՏՋ)'!AH26=0,"",-'ԷնՀ-ՄԷԳ (ՏՋ)'!AH26)</f>
        <v/>
      </c>
      <c r="AI26" s="832" t="str">
        <f>IF('ԷնՀ-ՄԷԳ (ՏՋ)'!AI26=0,"",-'ԷնՀ-ՄԷԳ (ՏՋ)'!AI26)</f>
        <v/>
      </c>
      <c r="AJ26" s="842" t="str">
        <f>IF('ԷնՀ-ՄԷԳ (ՏՋ)'!AJ26=0,"",-'ԷնՀ-ՄԷԳ (ՏՋ)'!AJ26)</f>
        <v/>
      </c>
      <c r="AK26" s="849" t="str">
        <f>IF('ԷնՀ-ՄԷԳ (ՏՋ)'!AK26=0,"",-'ԷնՀ-ՄԷԳ (ՏՋ)'!AK26)</f>
        <v/>
      </c>
      <c r="AL26" s="706" t="str">
        <f>IF('ԷնՀ-ՄԷԳ (ՏՋ)'!AL26=0,"",-'ԷնՀ-ՄԷԳ (ՏՋ)'!AL26)</f>
        <v/>
      </c>
      <c r="AM26" s="656">
        <f>IF('ԷնՀ-ՄԷԳ (ՏՋ)'!AM26=0,"",-'ԷնՀ-ՄԷԳ (ՏՋ)'!AM26)</f>
        <v>-668.16</v>
      </c>
      <c r="AN26" s="206"/>
    </row>
    <row r="27" spans="2:40" ht="25.5" outlineLevel="1">
      <c r="B27" s="552">
        <v>5.2</v>
      </c>
      <c r="C27" s="749" t="s">
        <v>512</v>
      </c>
      <c r="D27" s="750" t="s">
        <v>513</v>
      </c>
      <c r="E27" s="751" t="s">
        <v>48</v>
      </c>
      <c r="F27" s="829">
        <f>IF('ԷնՀ-ՄԷԳ (ՏՋ)'!F27=0,"",-'ԷնՀ-ՄԷԳ (ՏՋ)'!F27)</f>
        <v>-379.49599999999998</v>
      </c>
      <c r="G27" s="667" t="str">
        <f>IF('ԷնՀ-ՄԷԳ (ՏՋ)'!G27=0,"",-'ԷնՀ-ՄԷԳ (ՏՋ)'!G27)</f>
        <v/>
      </c>
      <c r="H27" s="832" t="str">
        <f>IF('ԷնՀ-ՄԷԳ (ՏՋ)'!H27=0,"",-'ԷնՀ-ՄԷԳ (ՏՋ)'!H27)</f>
        <v/>
      </c>
      <c r="I27" s="842" t="str">
        <f>IF('ԷնՀ-ՄԷԳ (ՏՋ)'!I27=0,"",-'ԷնՀ-ՄԷԳ (ՏՋ)'!I27)</f>
        <v/>
      </c>
      <c r="J27" s="832" t="str">
        <f>IF('ԷնՀ-ՄԷԳ (ՏՋ)'!J27=0,"",-'ԷնՀ-ՄԷԳ (ՏՋ)'!J27)</f>
        <v/>
      </c>
      <c r="K27" s="842" t="str">
        <f>IF('ԷնՀ-ՄԷԳ (ՏՋ)'!K27=0,"",-'ԷնՀ-ՄԷԳ (ՏՋ)'!K27)</f>
        <v/>
      </c>
      <c r="L27" s="832" t="str">
        <f>IF('ԷնՀ-ՄԷԳ (ՏՋ)'!L27=0,"",-'ԷնՀ-ՄԷԳ (ՏՋ)'!L27)</f>
        <v/>
      </c>
      <c r="M27" s="842" t="str">
        <f>IF('ԷնՀ-ՄԷԳ (ՏՋ)'!M27=0,"",-'ԷնՀ-ՄԷԳ (ՏՋ)'!M27)</f>
        <v/>
      </c>
      <c r="N27" s="835" t="str">
        <f>IF('ԷնՀ-ՄԷԳ (ՏՋ)'!N27=0,"",-'ԷնՀ-ՄԷԳ (ՏՋ)'!N27)</f>
        <v/>
      </c>
      <c r="O27" s="842" t="str">
        <f>IF('ԷնՀ-ՄԷԳ (ՏՋ)'!O27=0,"",-'ԷնՀ-ՄԷԳ (ՏՋ)'!O27)</f>
        <v/>
      </c>
      <c r="P27" s="832" t="str">
        <f>IF('ԷնՀ-ՄԷԳ (ՏՋ)'!P27=0,"",-'ԷնՀ-ՄԷԳ (ՏՋ)'!P27)</f>
        <v/>
      </c>
      <c r="Q27" s="842" t="str">
        <f>IF('ԷնՀ-ՄԷԳ (ՏՋ)'!Q27=0,"",-'ԷնՀ-ՄԷԳ (ՏՋ)'!Q27)</f>
        <v/>
      </c>
      <c r="R27" s="832" t="str">
        <f>IF('ԷնՀ-ՄԷԳ (ՏՋ)'!R27=0,"",-'ԷնՀ-ՄԷԳ (ՏՋ)'!R27)</f>
        <v/>
      </c>
      <c r="S27" s="842" t="str">
        <f>IF('ԷնՀ-ՄԷԳ (ՏՋ)'!S27=0,"",-'ԷնՀ-ՄԷԳ (ՏՋ)'!S27)</f>
        <v/>
      </c>
      <c r="T27" s="832" t="str">
        <f>IF('ԷնՀ-ՄԷԳ (ՏՋ)'!T27=0,"",-'ԷնՀ-ՄԷԳ (ՏՋ)'!T27)</f>
        <v/>
      </c>
      <c r="U27" s="842" t="str">
        <f>IF('ԷնՀ-ՄԷԳ (ՏՋ)'!U27=0,"",-'ԷնՀ-ՄԷԳ (ՏՋ)'!U27)</f>
        <v/>
      </c>
      <c r="V27" s="832" t="str">
        <f>IF('ԷնՀ-ՄԷԳ (ՏՋ)'!V27=0,"",-'ԷնՀ-ՄԷԳ (ՏՋ)'!V27)</f>
        <v/>
      </c>
      <c r="W27" s="842" t="str">
        <f>IF('ԷնՀ-ՄԷԳ (ՏՋ)'!W27=0,"",-'ԷնՀ-ՄԷԳ (ՏՋ)'!W27)</f>
        <v/>
      </c>
      <c r="X27" s="832" t="str">
        <f>IF('ԷնՀ-ՄԷԳ (ՏՋ)'!X27=0,"",-'ԷնՀ-ՄԷԳ (ՏՋ)'!X27)</f>
        <v/>
      </c>
      <c r="Y27" s="842" t="str">
        <f>IF('ԷնՀ-ՄԷԳ (ՏՋ)'!Y27=0,"",-'ԷնՀ-ՄԷԳ (ՏՋ)'!Y27)</f>
        <v/>
      </c>
      <c r="Z27" s="832" t="str">
        <f>IF('ԷնՀ-ՄԷԳ (ՏՋ)'!Z27=0,"",-'ԷնՀ-ՄԷԳ (ՏՋ)'!Z27)</f>
        <v/>
      </c>
      <c r="AA27" s="706" t="str">
        <f>IF('ԷնՀ-ՄԷԳ (ՏՋ)'!AA27=0,"",-'ԷնՀ-ՄԷԳ (ՏՋ)'!AA27)</f>
        <v/>
      </c>
      <c r="AB27" s="557" t="str">
        <f>IF('ԷնՀ-ՄԷԳ (ՏՋ)'!AB27=0,"",-'ԷնՀ-ՄԷԳ (ՏՋ)'!AB27)</f>
        <v/>
      </c>
      <c r="AC27" s="842" t="str">
        <f>IF('ԷնՀ-ՄԷԳ (ՏՋ)'!AC27=0,"",-'ԷնՀ-ՄԷԳ (ՏՋ)'!AC27)</f>
        <v/>
      </c>
      <c r="AD27" s="832" t="str">
        <f>IF('ԷնՀ-ՄԷԳ (ՏՋ)'!AD27=0,"",-'ԷնՀ-ՄԷԳ (ՏՋ)'!AD27)</f>
        <v/>
      </c>
      <c r="AE27" s="842" t="str">
        <f>IF('ԷնՀ-ՄԷԳ (ՏՋ)'!AE27=0,"",-'ԷնՀ-ՄԷԳ (ՏՋ)'!AE27)</f>
        <v/>
      </c>
      <c r="AF27" s="842" t="str">
        <f>IF('ԷնՀ-ՄԷԳ (ՏՋ)'!AF27=0,"",-'ԷնՀ-ՄԷԳ (ՏՋ)'!AF27)</f>
        <v/>
      </c>
      <c r="AG27" s="832" t="str">
        <f>IF('ԷնՀ-ՄԷԳ (ՏՋ)'!AG27=0,"",-'ԷնՀ-ՄԷԳ (ՏՋ)'!AG27)</f>
        <v/>
      </c>
      <c r="AH27" s="842" t="str">
        <f>IF('ԷնՀ-ՄԷԳ (ՏՋ)'!AH27=0,"",-'ԷնՀ-ՄԷԳ (ՏՋ)'!AH27)</f>
        <v/>
      </c>
      <c r="AI27" s="832" t="str">
        <f>IF('ԷնՀ-ՄԷԳ (ՏՋ)'!AI27=0,"",-'ԷնՀ-ՄԷԳ (ՏՋ)'!AI27)</f>
        <v/>
      </c>
      <c r="AJ27" s="842" t="str">
        <f>IF('ԷնՀ-ՄԷԳ (ՏՋ)'!AJ27=0,"",-'ԷնՀ-ՄԷԳ (ՏՋ)'!AJ27)</f>
        <v/>
      </c>
      <c r="AK27" s="849" t="str">
        <f>IF('ԷնՀ-ՄԷԳ (ՏՋ)'!AK27=0,"",-'ԷնՀ-ՄԷԳ (ՏՋ)'!AK27)</f>
        <v/>
      </c>
      <c r="AL27" s="706">
        <f>IF('ԷնՀ-ՄԷԳ (ՏՋ)'!AL27=0,"",-'ԷնՀ-ՄԷԳ (ՏՋ)'!AL27)</f>
        <v>-2</v>
      </c>
      <c r="AM27" s="656">
        <f>IF('ԷնՀ-ՄԷԳ (ՏՋ)'!AM27=0,"",-'ԷնՀ-ՄԷԳ (ՏՋ)'!AM27)</f>
        <v>-377.49599999999998</v>
      </c>
      <c r="AN27" s="206"/>
    </row>
    <row r="28" spans="2:40" ht="13.5" outlineLevel="1">
      <c r="B28" s="552">
        <v>5.3</v>
      </c>
      <c r="C28" s="749" t="s">
        <v>693</v>
      </c>
      <c r="D28" s="750" t="s">
        <v>514</v>
      </c>
      <c r="E28" s="751" t="s">
        <v>49</v>
      </c>
      <c r="F28" s="829">
        <f>IF('ԷնՀ-ՄԷԳ (ՏՋ)'!F28=0,"",-'ԷնՀ-ՄԷԳ (ՏՋ)'!F28)</f>
        <v>-132.12000000000066</v>
      </c>
      <c r="G28" s="667" t="str">
        <f>IF('ԷնՀ-ՄԷԳ (ՏՋ)'!G28=0,"",-'ԷնՀ-ՄԷԳ (ՏՋ)'!G28)</f>
        <v/>
      </c>
      <c r="H28" s="832" t="str">
        <f>IF('ԷնՀ-ՄԷԳ (ՏՋ)'!H28=0,"",-'ԷնՀ-ՄԷԳ (ՏՋ)'!H28)</f>
        <v/>
      </c>
      <c r="I28" s="842" t="str">
        <f>IF('ԷնՀ-ՄԷԳ (ՏՋ)'!I28=0,"",-'ԷնՀ-ՄԷԳ (ՏՋ)'!I28)</f>
        <v/>
      </c>
      <c r="J28" s="832" t="str">
        <f>IF('ԷնՀ-ՄԷԳ (ՏՋ)'!J28=0,"",-'ԷնՀ-ՄԷԳ (ՏՋ)'!J28)</f>
        <v/>
      </c>
      <c r="K28" s="842" t="str">
        <f>IF('ԷնՀ-ՄԷԳ (ՏՋ)'!K28=0,"",-'ԷնՀ-ՄԷԳ (ՏՋ)'!K28)</f>
        <v/>
      </c>
      <c r="L28" s="832" t="str">
        <f>IF('ԷնՀ-ՄԷԳ (ՏՋ)'!L28=0,"",-'ԷնՀ-ՄԷԳ (ՏՋ)'!L28)</f>
        <v/>
      </c>
      <c r="M28" s="842" t="str">
        <f>IF('ԷնՀ-ՄԷԳ (ՏՋ)'!M28=0,"",-'ԷնՀ-ՄԷԳ (ՏՋ)'!M28)</f>
        <v/>
      </c>
      <c r="N28" s="835" t="str">
        <f>IF('ԷնՀ-ՄԷԳ (ՏՋ)'!N28=0,"",-'ԷնՀ-ՄԷԳ (ՏՋ)'!N28)</f>
        <v/>
      </c>
      <c r="O28" s="842" t="str">
        <f>IF('ԷնՀ-ՄԷԳ (ՏՋ)'!O28=0,"",-'ԷնՀ-ՄԷԳ (ՏՋ)'!O28)</f>
        <v/>
      </c>
      <c r="P28" s="832" t="str">
        <f>IF('ԷնՀ-ՄԷԳ (ՏՋ)'!P28=0,"",-'ԷնՀ-ՄԷԳ (ՏՋ)'!P28)</f>
        <v/>
      </c>
      <c r="Q28" s="842" t="str">
        <f>IF('ԷնՀ-ՄԷԳ (ՏՋ)'!Q28=0,"",-'ԷնՀ-ՄԷԳ (ՏՋ)'!Q28)</f>
        <v/>
      </c>
      <c r="R28" s="832" t="str">
        <f>IF('ԷնՀ-ՄԷԳ (ՏՋ)'!R28=0,"",-'ԷնՀ-ՄԷԳ (ՏՋ)'!R28)</f>
        <v/>
      </c>
      <c r="S28" s="842" t="str">
        <f>IF('ԷնՀ-ՄԷԳ (ՏՋ)'!S28=0,"",-'ԷնՀ-ՄԷԳ (ՏՋ)'!S28)</f>
        <v/>
      </c>
      <c r="T28" s="832" t="str">
        <f>IF('ԷնՀ-ՄԷԳ (ՏՋ)'!T28=0,"",-'ԷնՀ-ՄԷԳ (ՏՋ)'!T28)</f>
        <v/>
      </c>
      <c r="U28" s="842" t="str">
        <f>IF('ԷնՀ-ՄԷԳ (ՏՋ)'!U28=0,"",-'ԷնՀ-ՄԷԳ (ՏՋ)'!U28)</f>
        <v/>
      </c>
      <c r="V28" s="832" t="str">
        <f>IF('ԷնՀ-ՄԷԳ (ՏՋ)'!V28=0,"",-'ԷնՀ-ՄԷԳ (ՏՋ)'!V28)</f>
        <v/>
      </c>
      <c r="W28" s="842" t="str">
        <f>IF('ԷնՀ-ՄԷԳ (ՏՋ)'!W28=0,"",-'ԷնՀ-ՄԷԳ (ՏՋ)'!W28)</f>
        <v/>
      </c>
      <c r="X28" s="832" t="str">
        <f>IF('ԷնՀ-ՄԷԳ (ՏՋ)'!X28=0,"",-'ԷնՀ-ՄԷԳ (ՏՋ)'!X28)</f>
        <v/>
      </c>
      <c r="Y28" s="842" t="str">
        <f>IF('ԷնՀ-ՄԷԳ (ՏՋ)'!Y28=0,"",-'ԷնՀ-ՄԷԳ (ՏՋ)'!Y28)</f>
        <v/>
      </c>
      <c r="Z28" s="832" t="str">
        <f>IF('ԷնՀ-ՄԷԳ (ՏՋ)'!Z28=0,"",-'ԷնՀ-ՄԷԳ (ՏՋ)'!Z28)</f>
        <v/>
      </c>
      <c r="AA28" s="706" t="str">
        <f>IF('ԷնՀ-ՄԷԳ (ՏՋ)'!AA28=0,"",-'ԷնՀ-ՄԷԳ (ՏՋ)'!AA28)</f>
        <v/>
      </c>
      <c r="AB28" s="557" t="str">
        <f>IF('ԷնՀ-ՄԷԳ (ՏՋ)'!AB28=0,"",-'ԷնՀ-ՄԷԳ (ՏՋ)'!AB28)</f>
        <v/>
      </c>
      <c r="AC28" s="842" t="str">
        <f>IF('ԷնՀ-ՄԷԳ (ՏՋ)'!AC28=0,"",-'ԷնՀ-ՄԷԳ (ՏՋ)'!AC28)</f>
        <v/>
      </c>
      <c r="AD28" s="832" t="str">
        <f>IF('ԷնՀ-ՄԷԳ (ՏՋ)'!AD28=0,"",-'ԷնՀ-ՄԷԳ (ՏՋ)'!AD28)</f>
        <v/>
      </c>
      <c r="AE28" s="842" t="str">
        <f>IF('ԷնՀ-ՄԷԳ (ՏՋ)'!AE28=0,"",-'ԷնՀ-ՄԷԳ (ՏՋ)'!AE28)</f>
        <v/>
      </c>
      <c r="AF28" s="842" t="str">
        <f>IF('ԷնՀ-ՄԷԳ (ՏՋ)'!AF28=0,"",-'ԷնՀ-ՄԷԳ (ՏՋ)'!AF28)</f>
        <v/>
      </c>
      <c r="AG28" s="832" t="str">
        <f>IF('ԷնՀ-ՄԷԳ (ՏՋ)'!AG28=0,"",-'ԷնՀ-ՄԷԳ (ՏՋ)'!AG28)</f>
        <v/>
      </c>
      <c r="AH28" s="842" t="str">
        <f>IF('ԷնՀ-ՄԷԳ (ՏՋ)'!AH28=0,"",-'ԷնՀ-ՄԷԳ (ՏՋ)'!AH28)</f>
        <v/>
      </c>
      <c r="AI28" s="832" t="str">
        <f>IF('ԷնՀ-ՄԷԳ (ՏՋ)'!AI28=0,"",-'ԷնՀ-ՄԷԳ (ՏՋ)'!AI28)</f>
        <v/>
      </c>
      <c r="AJ28" s="842" t="str">
        <f>IF('ԷնՀ-ՄԷԳ (ՏՋ)'!AJ28=0,"",-'ԷնՀ-ՄԷԳ (ՏՋ)'!AJ28)</f>
        <v/>
      </c>
      <c r="AK28" s="849" t="str">
        <f>IF('ԷնՀ-ՄԷԳ (ՏՋ)'!AK28=0,"",-'ԷնՀ-ՄԷԳ (ՏՋ)'!AK28)</f>
        <v/>
      </c>
      <c r="AL28" s="706" t="str">
        <f>IF('ԷնՀ-ՄԷԳ (ՏՋ)'!AL28=0,"",-'ԷնՀ-ՄԷԳ (ՏՋ)'!AL28)</f>
        <v/>
      </c>
      <c r="AM28" s="656">
        <f>IF('ԷնՀ-ՄԷԳ (ՏՋ)'!AM28=0,"",-'ԷնՀ-ՄԷԳ (ՏՋ)'!AM28)</f>
        <v>-132.12000000000066</v>
      </c>
      <c r="AN28" s="206"/>
    </row>
    <row r="29" spans="2:40" ht="13.5" outlineLevel="1">
      <c r="B29" s="552">
        <v>5.4</v>
      </c>
      <c r="C29" s="749" t="s">
        <v>694</v>
      </c>
      <c r="D29" s="750" t="s">
        <v>507</v>
      </c>
      <c r="E29" s="751" t="s">
        <v>192</v>
      </c>
      <c r="F29" s="829">
        <f>IF('ԷնՀ-ՄԷԳ (ՏՋ)'!F29=0,"",-'ԷնՀ-ՄԷԳ (ՏՋ)'!F29)</f>
        <v>-0.36000000000000004</v>
      </c>
      <c r="G29" s="667" t="str">
        <f>IF('ԷնՀ-ՄԷԳ (ՏՋ)'!G29=0,"",-'ԷնՀ-ՄԷԳ (ՏՋ)'!G29)</f>
        <v/>
      </c>
      <c r="H29" s="832" t="str">
        <f>IF('ԷնՀ-ՄԷԳ (ՏՋ)'!H29=0,"",-'ԷնՀ-ՄԷԳ (ՏՋ)'!H29)</f>
        <v/>
      </c>
      <c r="I29" s="842" t="str">
        <f>IF('ԷնՀ-ՄԷԳ (ՏՋ)'!I29=0,"",-'ԷնՀ-ՄԷԳ (ՏՋ)'!I29)</f>
        <v/>
      </c>
      <c r="J29" s="832" t="str">
        <f>IF('ԷնՀ-ՄԷԳ (ՏՋ)'!J29=0,"",-'ԷնՀ-ՄԷԳ (ՏՋ)'!J29)</f>
        <v/>
      </c>
      <c r="K29" s="842" t="str">
        <f>IF('ԷնՀ-ՄԷԳ (ՏՋ)'!K29=0,"",-'ԷնՀ-ՄԷԳ (ՏՋ)'!K29)</f>
        <v/>
      </c>
      <c r="L29" s="832" t="str">
        <f>IF('ԷնՀ-ՄԷԳ (ՏՋ)'!L29=0,"",-'ԷնՀ-ՄԷԳ (ՏՋ)'!L29)</f>
        <v/>
      </c>
      <c r="M29" s="842" t="str">
        <f>IF('ԷնՀ-ՄԷԳ (ՏՋ)'!M29=0,"",-'ԷնՀ-ՄԷԳ (ՏՋ)'!M29)</f>
        <v/>
      </c>
      <c r="N29" s="835" t="str">
        <f>IF('ԷնՀ-ՄԷԳ (ՏՋ)'!N29=0,"",-'ԷնՀ-ՄԷԳ (ՏՋ)'!N29)</f>
        <v/>
      </c>
      <c r="O29" s="842" t="str">
        <f>IF('ԷնՀ-ՄԷԳ (ՏՋ)'!O29=0,"",-'ԷնՀ-ՄԷԳ (ՏՋ)'!O29)</f>
        <v/>
      </c>
      <c r="P29" s="832" t="str">
        <f>IF('ԷնՀ-ՄԷԳ (ՏՋ)'!P29=0,"",-'ԷնՀ-ՄԷԳ (ՏՋ)'!P29)</f>
        <v/>
      </c>
      <c r="Q29" s="842" t="str">
        <f>IF('ԷնՀ-ՄԷԳ (ՏՋ)'!Q29=0,"",-'ԷնՀ-ՄԷԳ (ՏՋ)'!Q29)</f>
        <v/>
      </c>
      <c r="R29" s="832" t="str">
        <f>IF('ԷնՀ-ՄԷԳ (ՏՋ)'!R29=0,"",-'ԷնՀ-ՄԷԳ (ՏՋ)'!R29)</f>
        <v/>
      </c>
      <c r="S29" s="842" t="str">
        <f>IF('ԷնՀ-ՄԷԳ (ՏՋ)'!S29=0,"",-'ԷնՀ-ՄԷԳ (ՏՋ)'!S29)</f>
        <v/>
      </c>
      <c r="T29" s="832" t="str">
        <f>IF('ԷնՀ-ՄԷԳ (ՏՋ)'!T29=0,"",-'ԷնՀ-ՄԷԳ (ՏՋ)'!T29)</f>
        <v/>
      </c>
      <c r="U29" s="842" t="str">
        <f>IF('ԷնՀ-ՄԷԳ (ՏՋ)'!U29=0,"",-'ԷնՀ-ՄԷԳ (ՏՋ)'!U29)</f>
        <v/>
      </c>
      <c r="V29" s="832" t="str">
        <f>IF('ԷնՀ-ՄԷԳ (ՏՋ)'!V29=0,"",-'ԷնՀ-ՄԷԳ (ՏՋ)'!V29)</f>
        <v/>
      </c>
      <c r="W29" s="842" t="str">
        <f>IF('ԷնՀ-ՄԷԳ (ՏՋ)'!W29=0,"",-'ԷնՀ-ՄԷԳ (ՏՋ)'!W29)</f>
        <v/>
      </c>
      <c r="X29" s="832" t="str">
        <f>IF('ԷնՀ-ՄԷԳ (ՏՋ)'!X29=0,"",-'ԷնՀ-ՄԷԳ (ՏՋ)'!X29)</f>
        <v/>
      </c>
      <c r="Y29" s="842" t="str">
        <f>IF('ԷնՀ-ՄԷԳ (ՏՋ)'!Y29=0,"",-'ԷնՀ-ՄԷԳ (ՏՋ)'!Y29)</f>
        <v/>
      </c>
      <c r="Z29" s="832" t="str">
        <f>IF('ԷնՀ-ՄԷԳ (ՏՋ)'!Z29=0,"",-'ԷնՀ-ՄԷԳ (ՏՋ)'!Z29)</f>
        <v/>
      </c>
      <c r="AA29" s="706" t="str">
        <f>IF('ԷնՀ-ՄԷԳ (ՏՋ)'!AA29=0,"",-'ԷնՀ-ՄԷԳ (ՏՋ)'!AA29)</f>
        <v/>
      </c>
      <c r="AB29" s="557" t="str">
        <f>IF('ԷնՀ-ՄԷԳ (ՏՋ)'!AB29=0,"",-'ԷնՀ-ՄԷԳ (ՏՋ)'!AB29)</f>
        <v/>
      </c>
      <c r="AC29" s="842" t="str">
        <f>IF('ԷնՀ-ՄԷԳ (ՏՋ)'!AC29=0,"",-'ԷնՀ-ՄԷԳ (ՏՋ)'!AC29)</f>
        <v/>
      </c>
      <c r="AD29" s="832" t="str">
        <f>IF('ԷնՀ-ՄԷԳ (ՏՋ)'!AD29=0,"",-'ԷնՀ-ՄԷԳ (ՏՋ)'!AD29)</f>
        <v/>
      </c>
      <c r="AE29" s="842" t="str">
        <f>IF('ԷնՀ-ՄԷԳ (ՏՋ)'!AE29=0,"",-'ԷնՀ-ՄԷԳ (ՏՋ)'!AE29)</f>
        <v/>
      </c>
      <c r="AF29" s="842" t="str">
        <f>IF('ԷնՀ-ՄԷԳ (ՏՋ)'!AF29=0,"",-'ԷնՀ-ՄԷԳ (ՏՋ)'!AF29)</f>
        <v/>
      </c>
      <c r="AG29" s="832" t="str">
        <f>IF('ԷնՀ-ՄԷԳ (ՏՋ)'!AG29=0,"",-'ԷնՀ-ՄԷԳ (ՏՋ)'!AG29)</f>
        <v/>
      </c>
      <c r="AH29" s="842" t="str">
        <f>IF('ԷնՀ-ՄԷԳ (ՏՋ)'!AH29=0,"",-'ԷնՀ-ՄԷԳ (ՏՋ)'!AH29)</f>
        <v/>
      </c>
      <c r="AI29" s="832" t="str">
        <f>IF('ԷնՀ-ՄԷԳ (ՏՋ)'!AI29=0,"",-'ԷնՀ-ՄԷԳ (ՏՋ)'!AI29)</f>
        <v/>
      </c>
      <c r="AJ29" s="842" t="str">
        <f>IF('ԷնՀ-ՄԷԳ (ՏՋ)'!AJ29=0,"",-'ԷնՀ-ՄԷԳ (ՏՋ)'!AJ29)</f>
        <v/>
      </c>
      <c r="AK29" s="849" t="str">
        <f>IF('ԷնՀ-ՄԷԳ (ՏՋ)'!AK29=0,"",-'ԷնՀ-ՄԷԳ (ՏՋ)'!AK29)</f>
        <v/>
      </c>
      <c r="AL29" s="706" t="str">
        <f>IF('ԷնՀ-ՄԷԳ (ՏՋ)'!AL29=0,"",-'ԷնՀ-ՄԷԳ (ՏՋ)'!AL29)</f>
        <v/>
      </c>
      <c r="AM29" s="656">
        <f>IF('ԷնՀ-ՄԷԳ (ՏՋ)'!AM29=0,"",-'ԷնՀ-ՄԷԳ (ՏՋ)'!AM29)</f>
        <v>-0.36000000000000004</v>
      </c>
      <c r="AN29" s="206"/>
    </row>
    <row r="30" spans="2:40" ht="13.5" outlineLevel="1">
      <c r="B30" s="552">
        <v>5.5</v>
      </c>
      <c r="C30" s="582" t="s">
        <v>762</v>
      </c>
      <c r="D30" s="583" t="s">
        <v>763</v>
      </c>
      <c r="E30" s="751" t="s">
        <v>585</v>
      </c>
      <c r="F30" s="829">
        <f>IF('ԷնՀ-ՄԷԳ (ՏՋ)'!F30=0,"",-'ԷնՀ-ՄԷԳ (ՏՋ)'!F30)</f>
        <v>-228.59622981505535</v>
      </c>
      <c r="G30" s="667" t="str">
        <f>IF('ԷնՀ-ՄԷԳ (ՏՋ)'!G30=0,"",-'ԷնՀ-ՄԷԳ (ՏՋ)'!G30)</f>
        <v/>
      </c>
      <c r="H30" s="832" t="str">
        <f>IF('ԷնՀ-ՄԷԳ (ՏՋ)'!H30=0,"",-'ԷնՀ-ՄԷԳ (ՏՋ)'!H30)</f>
        <v/>
      </c>
      <c r="I30" s="842" t="str">
        <f>IF('ԷնՀ-ՄԷԳ (ՏՋ)'!I30=0,"",-'ԷնՀ-ՄԷԳ (ՏՋ)'!I30)</f>
        <v/>
      </c>
      <c r="J30" s="832" t="str">
        <f>IF('ԷնՀ-ՄԷԳ (ՏՋ)'!J30=0,"",-'ԷնՀ-ՄԷԳ (ՏՋ)'!J30)</f>
        <v/>
      </c>
      <c r="K30" s="842" t="str">
        <f>IF('ԷնՀ-ՄԷԳ (ՏՋ)'!K30=0,"",-'ԷնՀ-ՄԷԳ (ՏՋ)'!K30)</f>
        <v/>
      </c>
      <c r="L30" s="832" t="str">
        <f>IF('ԷնՀ-ՄԷԳ (ՏՋ)'!L30=0,"",-'ԷնՀ-ՄԷԳ (ՏՋ)'!L30)</f>
        <v/>
      </c>
      <c r="M30" s="842" t="str">
        <f>IF('ԷնՀ-ՄԷԳ (ՏՋ)'!M30=0,"",-'ԷնՀ-ՄԷԳ (ՏՋ)'!M30)</f>
        <v/>
      </c>
      <c r="N30" s="835" t="str">
        <f>IF('ԷնՀ-ՄԷԳ (ՏՋ)'!N30=0,"",-'ԷնՀ-ՄԷԳ (ՏՋ)'!N30)</f>
        <v/>
      </c>
      <c r="O30" s="842" t="str">
        <f>IF('ԷնՀ-ՄԷԳ (ՏՋ)'!O30=0,"",-'ԷնՀ-ՄԷԳ (ՏՋ)'!O30)</f>
        <v/>
      </c>
      <c r="P30" s="832" t="str">
        <f>IF('ԷնՀ-ՄԷԳ (ՏՋ)'!P30=0,"",-'ԷնՀ-ՄԷԳ (ՏՋ)'!P30)</f>
        <v/>
      </c>
      <c r="Q30" s="842" t="str">
        <f>IF('ԷնՀ-ՄԷԳ (ՏՋ)'!Q30=0,"",-'ԷնՀ-ՄԷԳ (ՏՋ)'!Q30)</f>
        <v/>
      </c>
      <c r="R30" s="832" t="str">
        <f>IF('ԷնՀ-ՄԷԳ (ՏՋ)'!R30=0,"",-'ԷնՀ-ՄԷԳ (ՏՋ)'!R30)</f>
        <v/>
      </c>
      <c r="S30" s="842" t="str">
        <f>IF('ԷնՀ-ՄԷԳ (ՏՋ)'!S30=0,"",-'ԷնՀ-ՄԷԳ (ՏՋ)'!S30)</f>
        <v/>
      </c>
      <c r="T30" s="832" t="str">
        <f>IF('ԷնՀ-ՄԷԳ (ՏՋ)'!T30=0,"",-'ԷնՀ-ՄԷԳ (ՏՋ)'!T30)</f>
        <v/>
      </c>
      <c r="U30" s="842" t="str">
        <f>IF('ԷնՀ-ՄԷԳ (ՏՋ)'!U30=0,"",-'ԷնՀ-ՄԷԳ (ՏՋ)'!U30)</f>
        <v/>
      </c>
      <c r="V30" s="832" t="str">
        <f>IF('ԷնՀ-ՄԷԳ (ՏՋ)'!V30=0,"",-'ԷնՀ-ՄԷԳ (ՏՋ)'!V30)</f>
        <v/>
      </c>
      <c r="W30" s="842" t="str">
        <f>IF('ԷնՀ-ՄԷԳ (ՏՋ)'!W30=0,"",-'ԷնՀ-ՄԷԳ (ՏՋ)'!W30)</f>
        <v/>
      </c>
      <c r="X30" s="832" t="str">
        <f>IF('ԷնՀ-ՄԷԳ (ՏՋ)'!X30=0,"",-'ԷնՀ-ՄԷԳ (ՏՋ)'!X30)</f>
        <v/>
      </c>
      <c r="Y30" s="842" t="str">
        <f>IF('ԷնՀ-ՄԷԳ (ՏՋ)'!Y30=0,"",-'ԷնՀ-ՄԷԳ (ՏՋ)'!Y30)</f>
        <v/>
      </c>
      <c r="Z30" s="832" t="str">
        <f>IF('ԷնՀ-ՄԷԳ (ՏՋ)'!Z30=0,"",-'ԷնՀ-ՄԷԳ (ՏՋ)'!Z30)</f>
        <v/>
      </c>
      <c r="AA30" s="706">
        <f>IF('ԷնՀ-ՄԷԳ (ՏՋ)'!AA30=0,"",-'ԷնՀ-ՄԷԳ (ՏՋ)'!AA30)</f>
        <v>-228.59622981505535</v>
      </c>
      <c r="AB30" s="557" t="str">
        <f>IF('ԷնՀ-ՄԷԳ (ՏՋ)'!AB30=0,"",-'ԷնՀ-ՄԷԳ (ՏՋ)'!AB30)</f>
        <v/>
      </c>
      <c r="AC30" s="842" t="str">
        <f>IF('ԷնՀ-ՄԷԳ (ՏՋ)'!AC30=0,"",-'ԷնՀ-ՄԷԳ (ՏՋ)'!AC30)</f>
        <v/>
      </c>
      <c r="AD30" s="832" t="str">
        <f>IF('ԷնՀ-ՄԷԳ (ՏՋ)'!AD30=0,"",-'ԷնՀ-ՄԷԳ (ՏՋ)'!AD30)</f>
        <v/>
      </c>
      <c r="AE30" s="842" t="str">
        <f>IF('ԷնՀ-ՄԷԳ (ՏՋ)'!AE30=0,"",-'ԷնՀ-ՄԷԳ (ՏՋ)'!AE30)</f>
        <v/>
      </c>
      <c r="AF30" s="842" t="str">
        <f>IF('ԷնՀ-ՄԷԳ (ՏՋ)'!AF30=0,"",-'ԷնՀ-ՄԷԳ (ՏՋ)'!AF30)</f>
        <v/>
      </c>
      <c r="AG30" s="832" t="str">
        <f>IF('ԷնՀ-ՄԷԳ (ՏՋ)'!AG30=0,"",-'ԷնՀ-ՄԷԳ (ՏՋ)'!AG30)</f>
        <v/>
      </c>
      <c r="AH30" s="842" t="str">
        <f>IF('ԷնՀ-ՄԷԳ (ՏՋ)'!AH30=0,"",-'ԷնՀ-ՄԷԳ (ՏՋ)'!AH30)</f>
        <v/>
      </c>
      <c r="AI30" s="832" t="str">
        <f>IF('ԷնՀ-ՄԷԳ (ՏՋ)'!AI30=0,"",-'ԷնՀ-ՄԷԳ (ՏՋ)'!AI30)</f>
        <v/>
      </c>
      <c r="AJ30" s="842" t="str">
        <f>IF('ԷնՀ-ՄԷԳ (ՏՋ)'!AJ30=0,"",-'ԷնՀ-ՄԷԳ (ՏՋ)'!AJ30)</f>
        <v/>
      </c>
      <c r="AK30" s="849" t="str">
        <f>IF('ԷնՀ-ՄԷԳ (ՏՋ)'!AK30=0,"",-'ԷնՀ-ՄԷԳ (ՏՋ)'!AK30)</f>
        <v/>
      </c>
      <c r="AL30" s="706" t="str">
        <f>IF('ԷնՀ-ՄԷԳ (ՏՋ)'!AL30=0,"",-'ԷնՀ-ՄԷԳ (ՏՋ)'!AL30)</f>
        <v/>
      </c>
      <c r="AM30" s="656" t="str">
        <f>IF('ԷնՀ-ՄԷԳ (ՏՋ)'!AM30=0,"",-'ԷնՀ-ՄԷԳ (ՏՋ)'!AM30)</f>
        <v/>
      </c>
      <c r="AN30" s="206"/>
    </row>
    <row r="31" spans="2:40" ht="14.25" outlineLevel="1" thickBot="1">
      <c r="B31" s="563">
        <v>5.6</v>
      </c>
      <c r="C31" s="753" t="s">
        <v>515</v>
      </c>
      <c r="D31" s="754" t="s">
        <v>516</v>
      </c>
      <c r="E31" s="755" t="s">
        <v>200</v>
      </c>
      <c r="F31" s="829" t="str">
        <f>IF('ԷնՀ-ՄԷԳ (ՏՋ)'!F31=0,"",-'ԷնՀ-ՄԷԳ (ՏՋ)'!F31)</f>
        <v/>
      </c>
      <c r="G31" s="667" t="str">
        <f>IF('ԷնՀ-ՄԷԳ (ՏՋ)'!G31=0,"",-'ԷնՀ-ՄԷԳ (ՏՋ)'!G31)</f>
        <v/>
      </c>
      <c r="H31" s="832" t="str">
        <f>IF('ԷնՀ-ՄԷԳ (ՏՋ)'!H31=0,"",-'ԷնՀ-ՄԷԳ (ՏՋ)'!H31)</f>
        <v/>
      </c>
      <c r="I31" s="842" t="str">
        <f>IF('ԷնՀ-ՄԷԳ (ՏՋ)'!I31=0,"",-'ԷնՀ-ՄԷԳ (ՏՋ)'!I31)</f>
        <v/>
      </c>
      <c r="J31" s="832" t="str">
        <f>IF('ԷնՀ-ՄԷԳ (ՏՋ)'!J31=0,"",-'ԷնՀ-ՄԷԳ (ՏՋ)'!J31)</f>
        <v/>
      </c>
      <c r="K31" s="842" t="str">
        <f>IF('ԷնՀ-ՄԷԳ (ՏՋ)'!K31=0,"",-'ԷնՀ-ՄԷԳ (ՏՋ)'!K31)</f>
        <v/>
      </c>
      <c r="L31" s="832" t="str">
        <f>IF('ԷնՀ-ՄԷԳ (ՏՋ)'!L31=0,"",-'ԷնՀ-ՄԷԳ (ՏՋ)'!L31)</f>
        <v/>
      </c>
      <c r="M31" s="842" t="str">
        <f>IF('ԷնՀ-ՄԷԳ (ՏՋ)'!M31=0,"",-'ԷնՀ-ՄԷԳ (ՏՋ)'!M31)</f>
        <v/>
      </c>
      <c r="N31" s="835" t="str">
        <f>IF('ԷնՀ-ՄԷԳ (ՏՋ)'!N31=0,"",-'ԷնՀ-ՄԷԳ (ՏՋ)'!N31)</f>
        <v/>
      </c>
      <c r="O31" s="842" t="str">
        <f>IF('ԷնՀ-ՄԷԳ (ՏՋ)'!O31=0,"",-'ԷնՀ-ՄԷԳ (ՏՋ)'!O31)</f>
        <v/>
      </c>
      <c r="P31" s="832" t="str">
        <f>IF('ԷնՀ-ՄԷԳ (ՏՋ)'!P31=0,"",-'ԷնՀ-ՄԷԳ (ՏՋ)'!P31)</f>
        <v/>
      </c>
      <c r="Q31" s="842" t="str">
        <f>IF('ԷնՀ-ՄԷԳ (ՏՋ)'!Q31=0,"",-'ԷնՀ-ՄԷԳ (ՏՋ)'!Q31)</f>
        <v/>
      </c>
      <c r="R31" s="832" t="str">
        <f>IF('ԷնՀ-ՄԷԳ (ՏՋ)'!R31=0,"",-'ԷնՀ-ՄԷԳ (ՏՋ)'!R31)</f>
        <v/>
      </c>
      <c r="S31" s="842" t="str">
        <f>IF('ԷնՀ-ՄԷԳ (ՏՋ)'!S31=0,"",-'ԷնՀ-ՄԷԳ (ՏՋ)'!S31)</f>
        <v/>
      </c>
      <c r="T31" s="832" t="str">
        <f>IF('ԷնՀ-ՄԷԳ (ՏՋ)'!T31=0,"",-'ԷնՀ-ՄԷԳ (ՏՋ)'!T31)</f>
        <v/>
      </c>
      <c r="U31" s="842" t="str">
        <f>IF('ԷնՀ-ՄԷԳ (ՏՋ)'!U31=0,"",-'ԷնՀ-ՄԷԳ (ՏՋ)'!U31)</f>
        <v/>
      </c>
      <c r="V31" s="832" t="str">
        <f>IF('ԷնՀ-ՄԷԳ (ՏՋ)'!V31=0,"",-'ԷնՀ-ՄԷԳ (ՏՋ)'!V31)</f>
        <v/>
      </c>
      <c r="W31" s="842" t="str">
        <f>IF('ԷնՀ-ՄԷԳ (ՏՋ)'!W31=0,"",-'ԷնՀ-ՄԷԳ (ՏՋ)'!W31)</f>
        <v/>
      </c>
      <c r="X31" s="832" t="str">
        <f>IF('ԷնՀ-ՄԷԳ (ՏՋ)'!X31=0,"",-'ԷնՀ-ՄԷԳ (ՏՋ)'!X31)</f>
        <v/>
      </c>
      <c r="Y31" s="842" t="str">
        <f>IF('ԷնՀ-ՄԷԳ (ՏՋ)'!Y31=0,"",-'ԷնՀ-ՄԷԳ (ՏՋ)'!Y31)</f>
        <v/>
      </c>
      <c r="Z31" s="832" t="str">
        <f>IF('ԷնՀ-ՄԷԳ (ՏՋ)'!Z31=0,"",-'ԷնՀ-ՄԷԳ (ՏՋ)'!Z31)</f>
        <v/>
      </c>
      <c r="AA31" s="706" t="str">
        <f>IF('ԷնՀ-ՄԷԳ (ՏՋ)'!AA31=0,"",-'ԷնՀ-ՄԷԳ (ՏՋ)'!AA31)</f>
        <v/>
      </c>
      <c r="AB31" s="557" t="str">
        <f>IF('ԷնՀ-ՄԷԳ (ՏՋ)'!AB31=0,"",-'ԷնՀ-ՄԷԳ (ՏՋ)'!AB31)</f>
        <v/>
      </c>
      <c r="AC31" s="842" t="str">
        <f>IF('ԷնՀ-ՄԷԳ (ՏՋ)'!AC31=0,"",-'ԷնՀ-ՄԷԳ (ՏՋ)'!AC31)</f>
        <v/>
      </c>
      <c r="AD31" s="832" t="str">
        <f>IF('ԷնՀ-ՄԷԳ (ՏՋ)'!AD31=0,"",-'ԷնՀ-ՄԷԳ (ՏՋ)'!AD31)</f>
        <v/>
      </c>
      <c r="AE31" s="842" t="str">
        <f>IF('ԷնՀ-ՄԷԳ (ՏՋ)'!AE31=0,"",-'ԷնՀ-ՄԷԳ (ՏՋ)'!AE31)</f>
        <v/>
      </c>
      <c r="AF31" s="842" t="str">
        <f>IF('ԷնՀ-ՄԷԳ (ՏՋ)'!AF31=0,"",-'ԷնՀ-ՄԷԳ (ՏՋ)'!AF31)</f>
        <v/>
      </c>
      <c r="AG31" s="832" t="str">
        <f>IF('ԷնՀ-ՄԷԳ (ՏՋ)'!AG31=0,"",-'ԷնՀ-ՄԷԳ (ՏՋ)'!AG31)</f>
        <v/>
      </c>
      <c r="AH31" s="842" t="str">
        <f>IF('ԷնՀ-ՄԷԳ (ՏՋ)'!AH31=0,"",-'ԷնՀ-ՄԷԳ (ՏՋ)'!AH31)</f>
        <v/>
      </c>
      <c r="AI31" s="832" t="str">
        <f>IF('ԷնՀ-ՄԷԳ (ՏՋ)'!AI31=0,"",-'ԷնՀ-ՄԷԳ (ՏՋ)'!AI31)</f>
        <v/>
      </c>
      <c r="AJ31" s="842" t="str">
        <f>IF('ԷնՀ-ՄԷԳ (ՏՋ)'!AJ31=0,"",-'ԷնՀ-ՄԷԳ (ՏՋ)'!AJ31)</f>
        <v/>
      </c>
      <c r="AK31" s="849" t="str">
        <f>IF('ԷնՀ-ՄԷԳ (ՏՋ)'!AK31=0,"",-'ԷնՀ-ՄԷԳ (ՏՋ)'!AK31)</f>
        <v/>
      </c>
      <c r="AL31" s="706" t="str">
        <f>IF('ԷնՀ-ՄԷԳ (ՏՋ)'!AL31=0,"",-'ԷնՀ-ՄԷԳ (ՏՋ)'!AL31)</f>
        <v/>
      </c>
      <c r="AM31" s="656" t="str">
        <f>IF('ԷնՀ-ՄԷԳ (ՏՋ)'!AM31=0,"",-'ԷնՀ-ՄԷԳ (ՏՋ)'!AM31)</f>
        <v/>
      </c>
      <c r="AN31" s="206"/>
    </row>
    <row r="32" spans="2:40" ht="15" thickBot="1">
      <c r="B32" s="714">
        <v>6</v>
      </c>
      <c r="C32" s="724" t="s">
        <v>517</v>
      </c>
      <c r="D32" s="725" t="s">
        <v>518</v>
      </c>
      <c r="E32" s="717" t="s">
        <v>37</v>
      </c>
      <c r="F32" s="855">
        <f>IF('ԷնՀ-ՄԷԳ (ՏՋ)'!F32=0,"",-'ԷնՀ-ՄԷԳ (ՏՋ)'!F32)</f>
        <v>-7525.9270503783991</v>
      </c>
      <c r="G32" s="661" t="str">
        <f>IF('ԷնՀ-ՄԷԳ (ՏՋ)'!G32=0,"",-'ԷնՀ-ՄԷԳ (ՏՋ)'!G32)</f>
        <v/>
      </c>
      <c r="H32" s="826" t="str">
        <f>IF('ԷնՀ-ՄԷԳ (ՏՋ)'!H32=0,"",-'ԷնՀ-ՄԷԳ (ՏՋ)'!H32)</f>
        <v/>
      </c>
      <c r="I32" s="661" t="str">
        <f>IF('ԷնՀ-ՄԷԳ (ՏՋ)'!I32=0,"",-'ԷնՀ-ՄԷԳ (ՏՋ)'!I32)</f>
        <v/>
      </c>
      <c r="J32" s="826" t="str">
        <f>IF('ԷնՀ-ՄԷԳ (ՏՋ)'!J32=0,"",-'ԷնՀ-ՄԷԳ (ՏՋ)'!J32)</f>
        <v/>
      </c>
      <c r="K32" s="661" t="str">
        <f>IF('ԷնՀ-ՄԷԳ (ՏՋ)'!K32=0,"",-'ԷնՀ-ՄԷԳ (ՏՋ)'!K32)</f>
        <v/>
      </c>
      <c r="L32" s="826" t="str">
        <f>IF('ԷնՀ-ՄԷԳ (ՏՋ)'!L32=0,"",-'ԷնՀ-ՄԷԳ (ՏՋ)'!L32)</f>
        <v/>
      </c>
      <c r="M32" s="661" t="str">
        <f>IF('ԷնՀ-ՄԷԳ (ՏՋ)'!M32=0,"",-'ԷնՀ-ՄԷԳ (ՏՋ)'!M32)</f>
        <v/>
      </c>
      <c r="N32" s="826" t="str">
        <f>IF('ԷնՀ-ՄԷԳ (ՏՋ)'!N32=0,"",-'ԷնՀ-ՄԷԳ (ՏՋ)'!N32)</f>
        <v/>
      </c>
      <c r="O32" s="661" t="str">
        <f>IF('ԷնՀ-ՄԷԳ (ՏՋ)'!O32=0,"",-'ԷնՀ-ՄԷԳ (ՏՋ)'!O32)</f>
        <v/>
      </c>
      <c r="P32" s="826" t="str">
        <f>IF('ԷնՀ-ՄԷԳ (ՏՋ)'!P32=0,"",-'ԷնՀ-ՄԷԳ (ՏՋ)'!P32)</f>
        <v/>
      </c>
      <c r="Q32" s="661" t="str">
        <f>IF('ԷնՀ-ՄԷԳ (ՏՋ)'!Q32=0,"",-'ԷնՀ-ՄԷԳ (ՏՋ)'!Q32)</f>
        <v/>
      </c>
      <c r="R32" s="826" t="str">
        <f>IF('ԷնՀ-ՄԷԳ (ՏՋ)'!R32=0,"",-'ԷնՀ-ՄԷԳ (ՏՋ)'!R32)</f>
        <v/>
      </c>
      <c r="S32" s="661" t="str">
        <f>IF('ԷնՀ-ՄԷԳ (ՏՋ)'!S32=0,"",-'ԷնՀ-ՄԷԳ (ՏՋ)'!S32)</f>
        <v/>
      </c>
      <c r="T32" s="826" t="str">
        <f>IF('ԷնՀ-ՄԷԳ (ՏՋ)'!T32=0,"",-'ԷնՀ-ՄԷԳ (ՏՋ)'!T32)</f>
        <v/>
      </c>
      <c r="U32" s="661" t="str">
        <f>IF('ԷնՀ-ՄԷԳ (ՏՋ)'!U32=0,"",-'ԷնՀ-ՄԷԳ (ՏՋ)'!U32)</f>
        <v/>
      </c>
      <c r="V32" s="826" t="str">
        <f>IF('ԷնՀ-ՄԷԳ (ՏՋ)'!V32=0,"",-'ԷնՀ-ՄԷԳ (ՏՋ)'!V32)</f>
        <v/>
      </c>
      <c r="W32" s="661" t="str">
        <f>IF('ԷնՀ-ՄԷԳ (ՏՋ)'!W32=0,"",-'ԷնՀ-ՄԷԳ (ՏՋ)'!W32)</f>
        <v/>
      </c>
      <c r="X32" s="826" t="str">
        <f>IF('ԷնՀ-ՄԷԳ (ՏՋ)'!X32=0,"",-'ԷնՀ-ՄԷԳ (ՏՋ)'!X32)</f>
        <v/>
      </c>
      <c r="Y32" s="661" t="str">
        <f>IF('ԷնՀ-ՄԷԳ (ՏՋ)'!Y32=0,"",-'ԷնՀ-ՄԷԳ (ՏՋ)'!Y32)</f>
        <v/>
      </c>
      <c r="Z32" s="826" t="str">
        <f>IF('ԷնՀ-ՄԷԳ (ՏՋ)'!Z32=0,"",-'ԷնՀ-ՄԷԳ (ՏՋ)'!Z32)</f>
        <v/>
      </c>
      <c r="AA32" s="661">
        <f>IF('ԷնՀ-ՄԷԳ (ՏՋ)'!AA32=0,"",-'ԷնՀ-ՄԷԳ (ՏՋ)'!AA32)</f>
        <v>-4963.3090503783988</v>
      </c>
      <c r="AB32" s="826" t="str">
        <f>IF('ԷնՀ-ՄԷԳ (ՏՋ)'!AB32=0,"",-'ԷնՀ-ՄԷԳ (ՏՋ)'!AB32)</f>
        <v/>
      </c>
      <c r="AC32" s="661" t="str">
        <f>IF('ԷնՀ-ՄԷԳ (ՏՋ)'!AC32=0,"",-'ԷնՀ-ՄԷԳ (ՏՋ)'!AC32)</f>
        <v/>
      </c>
      <c r="AD32" s="826" t="str">
        <f>IF('ԷնՀ-ՄԷԳ (ՏՋ)'!AD32=0,"",-'ԷնՀ-ՄԷԳ (ՏՋ)'!AD32)</f>
        <v/>
      </c>
      <c r="AE32" s="661" t="str">
        <f>IF('ԷնՀ-ՄԷԳ (ՏՋ)'!AE32=0,"",-'ԷնՀ-ՄԷԳ (ՏՋ)'!AE32)</f>
        <v/>
      </c>
      <c r="AF32" s="661" t="str">
        <f>IF('ԷնՀ-ՄԷԳ (ՏՋ)'!AF32=0,"",-'ԷնՀ-ՄԷԳ (ՏՋ)'!AF32)</f>
        <v/>
      </c>
      <c r="AG32" s="826" t="str">
        <f>IF('ԷնՀ-ՄԷԳ (ՏՋ)'!AG32=0,"",-'ԷնՀ-ՄԷԳ (ՏՋ)'!AG32)</f>
        <v/>
      </c>
      <c r="AH32" s="661" t="str">
        <f>IF('ԷնՀ-ՄԷԳ (ՏՋ)'!AH32=0,"",-'ԷնՀ-ՄԷԳ (ՏՋ)'!AH32)</f>
        <v/>
      </c>
      <c r="AI32" s="826" t="str">
        <f>IF('ԷնՀ-ՄԷԳ (ՏՋ)'!AI32=0,"",-'ԷնՀ-ՄԷԳ (ՏՋ)'!AI32)</f>
        <v/>
      </c>
      <c r="AJ32" s="661" t="str">
        <f>IF('ԷնՀ-ՄԷԳ (ՏՋ)'!AJ32=0,"",-'ԷնՀ-ՄԷԳ (ՏՋ)'!AJ32)</f>
        <v/>
      </c>
      <c r="AK32" s="661" t="str">
        <f>IF('ԷնՀ-ՄԷԳ (ՏՋ)'!AK32=0,"",-'ԷնՀ-ՄԷԳ (ՏՋ)'!AK32)</f>
        <v/>
      </c>
      <c r="AL32" s="661">
        <f>IF('ԷնՀ-ՄԷԳ (ՏՋ)'!AL32=0,"",-'ԷնՀ-ՄԷԳ (ՏՋ)'!AL32)</f>
        <v>-21</v>
      </c>
      <c r="AM32" s="663">
        <f>IF('ԷնՀ-ՄԷԳ (ՏՋ)'!AM32=0,"",-'ԷնՀ-ՄԷԳ (ՏՋ)'!AM32)</f>
        <v>-2541.6179999999999</v>
      </c>
      <c r="AN32" s="206"/>
    </row>
    <row r="33" spans="1:40" ht="15" thickBot="1">
      <c r="B33" s="590">
        <v>7</v>
      </c>
      <c r="C33" s="707" t="s">
        <v>695</v>
      </c>
      <c r="D33" s="708" t="s">
        <v>696</v>
      </c>
      <c r="E33" s="709" t="s">
        <v>697</v>
      </c>
      <c r="F33" s="856">
        <f>IF('ԷնՀ-ՄԷԳ (ՏՋ)'!F33=0,"",'ԷնՀ-ՄԷԳ (ՏՋ)'!F33)</f>
        <v>88704.242734584026</v>
      </c>
      <c r="G33" s="857">
        <f>IF('ԷնՀ-ՄԷԳ (ՏՋ)'!G33=0,"",'ԷնՀ-ՄԷԳ (ՏՋ)'!G33)</f>
        <v>53.378193999999993</v>
      </c>
      <c r="H33" s="858">
        <f>IF('ԷնՀ-ՄԷԳ (ՏՋ)'!H33=0,"",'ԷնՀ-ՄԷԳ (ՏՋ)'!H33)</f>
        <v>0.46799999999999997</v>
      </c>
      <c r="I33" s="857">
        <f>IF('ԷնՀ-ՄԷԳ (ՏՋ)'!I33=0,"",'ԷնՀ-ՄԷԳ (ՏՋ)'!I33)</f>
        <v>28.270499999999998</v>
      </c>
      <c r="J33" s="858">
        <f>IF('ԷնՀ-ՄԷԳ (ՏՋ)'!J33=0,"",'ԷնՀ-ՄԷԳ (ՏՋ)'!J33)</f>
        <v>23.669549999999997</v>
      </c>
      <c r="K33" s="857">
        <f>IF('ԷնՀ-ՄԷԳ (ՏՋ)'!K33=0,"",'ԷնՀ-ՄԷԳ (ՏՋ)'!K33)</f>
        <v>0.97014400000000123</v>
      </c>
      <c r="L33" s="858" t="str">
        <f>IF('ԷնՀ-ՄԷԳ (ՏՋ)'!L33=0,"",'ԷնՀ-ՄԷԳ (ՏՋ)'!L33)</f>
        <v/>
      </c>
      <c r="M33" s="857" t="str">
        <f>IF('ԷնՀ-ՄԷԳ (ՏՋ)'!M33=0,"",'ԷնՀ-ՄԷԳ (ՏՋ)'!M33)</f>
        <v/>
      </c>
      <c r="N33" s="858">
        <f>IF('ԷնՀ-ՄԷԳ (ՏՋ)'!N33=0,"",'ԷնՀ-ՄԷԳ (ՏՋ)'!N33)</f>
        <v>12609.520964400001</v>
      </c>
      <c r="O33" s="857">
        <f>IF('ԷնՀ-ՄԷԳ (ՏՋ)'!O33=0,"",'ԷնՀ-ՄԷԳ (ՏՋ)'!O33)</f>
        <v>47.384599999999992</v>
      </c>
      <c r="P33" s="858">
        <f>IF('ԷնՀ-ՄԷԳ (ՏՋ)'!P33=0,"",'ԷնՀ-ՄԷԳ (ՏՋ)'!P33)</f>
        <v>6142.284090000001</v>
      </c>
      <c r="Q33" s="857" t="str">
        <f>IF('ԷնՀ-ՄԷԳ (ՏՋ)'!Q33=0,"",'ԷնՀ-ՄԷԳ (ՏՋ)'!Q33)</f>
        <v/>
      </c>
      <c r="R33" s="858">
        <f>IF('ԷնՀ-ՄԷԳ (ՏՋ)'!R33=0,"",'ԷնՀ-ՄԷԳ (ՏՋ)'!R33)</f>
        <v>3.6708000000000003</v>
      </c>
      <c r="S33" s="857" t="str">
        <f>IF('ԷնՀ-ՄԷԳ (ՏՋ)'!S33=0,"",'ԷնՀ-ՄԷԳ (ՏՋ)'!S33)</f>
        <v/>
      </c>
      <c r="T33" s="858">
        <f>IF('ԷնՀ-ՄԷԳ (ՏՋ)'!T33=0,"",'ԷնՀ-ՄԷԳ (ՏՋ)'!T33)</f>
        <v>317.21663999999998</v>
      </c>
      <c r="U33" s="857">
        <f>IF('ԷնՀ-ՄԷԳ (ՏՋ)'!U33=0,"",'ԷնՀ-ՄԷԳ (ՏՋ)'!U33)</f>
        <v>5078.4737999999998</v>
      </c>
      <c r="V33" s="858">
        <f>IF('ԷնՀ-ՄԷԳ (ՏՋ)'!V33=0,"",'ԷնՀ-ՄԷԳ (ՏՋ)'!V33)</f>
        <v>12.089880000000001</v>
      </c>
      <c r="W33" s="857">
        <f>IF('ԷնՀ-ՄԷԳ (ՏՋ)'!W33=0,"",'ԷնՀ-ՄԷԳ (ՏՋ)'!W33)</f>
        <v>260.311756</v>
      </c>
      <c r="X33" s="858">
        <f>IF('ԷնՀ-ՄԷԳ (ՏՋ)'!X33=0,"",'ԷնՀ-ՄԷԳ (ՏՋ)'!X33)</f>
        <v>4.6860000000000006E-2</v>
      </c>
      <c r="Y33" s="857">
        <f>IF('ԷնՀ-ՄԷԳ (ՏՋ)'!Y33=0,"",'ԷնՀ-ՄԷԳ (ՏՋ)'!Y33)</f>
        <v>625.42695839999988</v>
      </c>
      <c r="Z33" s="858">
        <f>IF('ԷնՀ-ՄԷԳ (ՏՋ)'!Z33=0,"",'ԷնՀ-ՄԷԳ (ՏՋ)'!Z33)</f>
        <v>122.61558000000001</v>
      </c>
      <c r="AA33" s="857">
        <f>IF('ԷնՀ-ՄԷԳ (ՏՋ)'!AA33=0,"",'ԷնՀ-ՄԷԳ (ՏՋ)'!AA33)</f>
        <v>50644.317098584033</v>
      </c>
      <c r="AB33" s="858">
        <f>IF('ԷնՀ-ՄԷԳ (ՏՋ)'!AB33=0,"",'ԷնՀ-ՄԷԳ (ՏՋ)'!AB33)</f>
        <v>6201.4320775999995</v>
      </c>
      <c r="AC33" s="857" t="str">
        <f>IF('ԷնՀ-ՄԷԳ (ՏՋ)'!AC33=0,"",'ԷնՀ-ՄԷԳ (ՏՋ)'!AC33)</f>
        <v/>
      </c>
      <c r="AD33" s="858" t="str">
        <f>IF('ԷնՀ-ՄԷԳ (ՏՋ)'!AD33=0,"",'ԷնՀ-ՄԷԳ (ՏՋ)'!AD33)</f>
        <v/>
      </c>
      <c r="AE33" s="857" t="str">
        <f>IF('ԷնՀ-ՄԷԳ (ՏՋ)'!AE33=0,"",'ԷնՀ-ՄԷԳ (ՏՋ)'!AE33)</f>
        <v/>
      </c>
      <c r="AF33" s="857">
        <f>IF('ԷնՀ-ՄԷԳ (ՏՋ)'!AF33=0,"",'ԷնՀ-ՄԷԳ (ՏՋ)'!AF33)</f>
        <v>92.88000000000001</v>
      </c>
      <c r="AG33" s="858">
        <f>IF('ԷնՀ-ՄԷԳ (ՏՋ)'!AG33=0,"",'ԷնՀ-ՄԷԳ (ՏՋ)'!AG33)</f>
        <v>3535.7777499999997</v>
      </c>
      <c r="AH33" s="857">
        <f>IF('ԷնՀ-ՄԷԳ (ՏՋ)'!AH33=0,"",'ԷնՀ-ՄԷԳ (ՏՋ)'!AH33)</f>
        <v>252.80278000000004</v>
      </c>
      <c r="AI33" s="858">
        <f>IF('ԷնՀ-ՄԷԳ (ՏՋ)'!AI33=0,"",'ԷնՀ-ՄԷԳ (ՏՋ)'!AI33)</f>
        <v>2319.9715475999997</v>
      </c>
      <c r="AJ33" s="857" t="str">
        <f>IF('ԷնՀ-ՄԷԳ (ՏՋ)'!AJ33=0,"",'ԷնՀ-ՄԷԳ (ՏՋ)'!AJ33)</f>
        <v/>
      </c>
      <c r="AK33" s="857" t="str">
        <f>IF('ԷնՀ-ՄԷԳ (ՏՋ)'!AK33=0,"",'ԷնՀ-ՄԷԳ (ՏՋ)'!AK33)</f>
        <v/>
      </c>
      <c r="AL33" s="857">
        <f>IF('ԷնՀ-ՄԷԳ (ՏՋ)'!AL33=0,"",'ԷնՀ-ՄԷԳ (ՏՋ)'!AL33)</f>
        <v>11</v>
      </c>
      <c r="AM33" s="859">
        <f>IF('ԷնՀ-ՄԷԳ (ՏՋ)'!AM33=0,"",'ԷնՀ-ՄԷԳ (ՏՋ)'!AM33)</f>
        <v>19184.594400000005</v>
      </c>
      <c r="AN33" s="206"/>
    </row>
    <row r="34" spans="1:40" ht="26.25" thickBot="1">
      <c r="A34" s="108"/>
      <c r="B34" s="767">
        <v>7.1</v>
      </c>
      <c r="C34" s="768" t="s">
        <v>527</v>
      </c>
      <c r="D34" s="769" t="s">
        <v>528</v>
      </c>
      <c r="E34" s="770" t="s">
        <v>141</v>
      </c>
      <c r="F34" s="855">
        <f>IF('ԷնՀ-ՄԷԳ (ՏՋ)'!F34=0,"",'ԷնՀ-ՄԷԳ (ՏՋ)'!F34)</f>
        <v>87473.441933033464</v>
      </c>
      <c r="G34" s="661">
        <f>IF('ԷնՀ-ՄԷԳ (ՏՋ)'!G34=0,"",'ԷնՀ-ՄԷԳ (ՏՋ)'!G34)</f>
        <v>52.408049999999996</v>
      </c>
      <c r="H34" s="826">
        <f>IF('ԷնՀ-ՄԷԳ (ՏՋ)'!H34=0,"",'ԷնՀ-ՄԷԳ (ՏՋ)'!H34)</f>
        <v>0.46799999999999997</v>
      </c>
      <c r="I34" s="661">
        <f>IF('ԷնՀ-ՄԷԳ (ՏՋ)'!I34=0,"",'ԷնՀ-ՄԷԳ (ՏՋ)'!I34)</f>
        <v>28.270499999999998</v>
      </c>
      <c r="J34" s="826">
        <f>IF('ԷնՀ-ՄԷԳ (ՏՋ)'!J34=0,"",'ԷնՀ-ՄԷԳ (ՏՋ)'!J34)</f>
        <v>23.669549999999997</v>
      </c>
      <c r="K34" s="661" t="str">
        <f>IF('ԷնՀ-ՄԷԳ (ՏՋ)'!K34=0,"",'ԷնՀ-ՄԷԳ (ՏՋ)'!K34)</f>
        <v/>
      </c>
      <c r="L34" s="826" t="str">
        <f>IF('ԷնՀ-ՄԷԳ (ՏՋ)'!L34=0,"",'ԷնՀ-ՄԷԳ (ՏՋ)'!L34)</f>
        <v/>
      </c>
      <c r="M34" s="661" t="str">
        <f>IF('ԷնՀ-ՄԷԳ (ՏՋ)'!M34=0,"",'ԷնՀ-ՄԷԳ (ՏՋ)'!M34)</f>
        <v/>
      </c>
      <c r="N34" s="826">
        <f>IF('ԷնՀ-ՄԷԳ (ՏՋ)'!N34=0,"",'ԷնՀ-ՄԷԳ (ՏՋ)'!N34)</f>
        <v>11588.863870000001</v>
      </c>
      <c r="O34" s="661">
        <f>IF('ԷնՀ-ՄԷԳ (ՏՋ)'!O34=0,"",'ԷնՀ-ՄԷԳ (ՏՋ)'!O34)</f>
        <v>47.384599999999992</v>
      </c>
      <c r="P34" s="826">
        <f>IF('ԷնՀ-ՄԷԳ (ՏՋ)'!P34=0,"",'ԷնՀ-ՄԷԳ (ՏՋ)'!P34)</f>
        <v>6142.284090000001</v>
      </c>
      <c r="Q34" s="661" t="str">
        <f>IF('ԷնՀ-ՄԷԳ (ՏՋ)'!Q34=0,"",'ԷնՀ-ՄԷԳ (ՏՋ)'!Q34)</f>
        <v/>
      </c>
      <c r="R34" s="826">
        <f>IF('ԷնՀ-ՄԷԳ (ՏՋ)'!R34=0,"",'ԷնՀ-ՄԷԳ (ՏՋ)'!R34)</f>
        <v>3.5047400000000004</v>
      </c>
      <c r="S34" s="661" t="str">
        <f>IF('ԷնՀ-ՄԷԳ (ՏՋ)'!S34=0,"",'ԷնՀ-ՄԷԳ (ՏՋ)'!S34)</f>
        <v/>
      </c>
      <c r="T34" s="826">
        <f>IF('ԷնՀ-ՄԷԳ (ՏՋ)'!T34=0,"",'ԷնՀ-ՄԷԳ (ՏՋ)'!T34)</f>
        <v>317.21663999999998</v>
      </c>
      <c r="U34" s="661">
        <f>IF('ԷնՀ-ՄԷԳ (ՏՋ)'!U34=0,"",'ԷնՀ-ՄԷԳ (ՏՋ)'!U34)</f>
        <v>5078.4737999999998</v>
      </c>
      <c r="V34" s="826" t="str">
        <f>IF('ԷնՀ-ՄԷԳ (ՏՋ)'!V34=0,"",'ԷնՀ-ՄԷԳ (ՏՋ)'!V34)</f>
        <v/>
      </c>
      <c r="W34" s="661" t="str">
        <f>IF('ԷնՀ-ՄԷԳ (ՏՋ)'!W34=0,"",'ԷնՀ-ՄԷԳ (ՏՋ)'!W34)</f>
        <v/>
      </c>
      <c r="X34" s="826" t="str">
        <f>IF('ԷնՀ-ՄԷԳ (ՏՋ)'!X34=0,"",'ԷնՀ-ՄԷԳ (ՏՋ)'!X34)</f>
        <v/>
      </c>
      <c r="Y34" s="661" t="str">
        <f>IF('ԷնՀ-ՄԷԳ (ՏՋ)'!Y34=0,"",'ԷնՀ-ՄԷԳ (ՏՋ)'!Y34)</f>
        <v/>
      </c>
      <c r="Z34" s="826" t="str">
        <f>IF('ԷնՀ-ՄԷԳ (ՏՋ)'!Z34=0,"",'ԷնՀ-ՄԷԳ (ՏՋ)'!Z34)</f>
        <v/>
      </c>
      <c r="AA34" s="661">
        <f>IF('ԷնՀ-ՄԷԳ (ՏՋ)'!AA34=0,"",'ԷնՀ-ՄԷԳ (ՏՋ)'!AA34)</f>
        <v>50559.823083033465</v>
      </c>
      <c r="AB34" s="826">
        <f>IF('ԷնՀ-ՄԷԳ (ՏՋ)'!AB34=0,"",'ԷնՀ-ՄԷԳ (ՏՋ)'!AB34)</f>
        <v>6076.6445299999996</v>
      </c>
      <c r="AC34" s="661" t="str">
        <f>IF('ԷնՀ-ՄԷԳ (ՏՋ)'!AC34=0,"",'ԷնՀ-ՄԷԳ (ՏՋ)'!AC34)</f>
        <v/>
      </c>
      <c r="AD34" s="826" t="str">
        <f>IF('ԷնՀ-ՄԷԳ (ՏՋ)'!AD34=0,"",'ԷնՀ-ՄԷԳ (ՏՋ)'!AD34)</f>
        <v/>
      </c>
      <c r="AE34" s="661" t="str">
        <f>IF('ԷնՀ-ՄԷԳ (ՏՋ)'!AE34=0,"",'ԷնՀ-ՄԷԳ (ՏՋ)'!AE34)</f>
        <v/>
      </c>
      <c r="AF34" s="661">
        <f>IF('ԷնՀ-ՄԷԳ (ՏՋ)'!AF34=0,"",'ԷնՀ-ՄԷԳ (ՏՋ)'!AF34)</f>
        <v>92.88000000000001</v>
      </c>
      <c r="AG34" s="826">
        <f>IF('ԷնՀ-ՄԷԳ (ՏՋ)'!AG34=0,"",'ԷնՀ-ՄԷԳ (ՏՋ)'!AG34)</f>
        <v>3535.7777499999997</v>
      </c>
      <c r="AH34" s="661">
        <f>IF('ԷնՀ-ՄԷԳ (ՏՋ)'!AH34=0,"",'ԷնՀ-ՄԷԳ (ՏՋ)'!AH34)</f>
        <v>252.80278000000001</v>
      </c>
      <c r="AI34" s="826">
        <f>IF('ԷնՀ-ՄԷԳ (ՏՋ)'!AI34=0,"",'ԷնՀ-ՄԷԳ (ՏՋ)'!AI34)</f>
        <v>2195.1839999999997</v>
      </c>
      <c r="AJ34" s="661" t="str">
        <f>IF('ԷնՀ-ՄԷԳ (ՏՋ)'!AJ34=0,"",'ԷնՀ-ՄԷԳ (ՏՋ)'!AJ34)</f>
        <v/>
      </c>
      <c r="AK34" s="661" t="str">
        <f>IF('ԷնՀ-ՄԷԳ (ՏՋ)'!AK34=0,"",'ԷնՀ-ՄԷԳ (ՏՋ)'!AK34)</f>
        <v/>
      </c>
      <c r="AL34" s="661">
        <f>IF('ԷնՀ-ՄԷԳ (ՏՋ)'!AL34=0,"",'ԷնՀ-ՄԷԳ (ՏՋ)'!AL34)</f>
        <v>11</v>
      </c>
      <c r="AM34" s="663">
        <f>IF('ԷնՀ-ՄԷԳ (ՏՋ)'!AM34=0,"",'ԷնՀ-ՄԷԳ (ՏՋ)'!AM34)</f>
        <v>19184.702400000002</v>
      </c>
    </row>
    <row r="35" spans="1:40" ht="14.25" outlineLevel="1">
      <c r="A35" s="105"/>
      <c r="B35" s="989" t="s">
        <v>168</v>
      </c>
      <c r="C35" s="990" t="s">
        <v>529</v>
      </c>
      <c r="D35" s="991" t="s">
        <v>530</v>
      </c>
      <c r="E35" s="992" t="s">
        <v>194</v>
      </c>
      <c r="F35" s="993">
        <f>IF('ԷնՀ-ՄԷԳ (ՏՋ)'!F35=0,"",'ԷնՀ-ՄԷԳ (ՏՋ)'!F35)</f>
        <v>13403.124212683389</v>
      </c>
      <c r="G35" s="728">
        <f>IF('ԷնՀ-ՄԷԳ (ՏՋ)'!G35=0,"",'ԷնՀ-ՄԷԳ (ՏՋ)'!G35)</f>
        <v>2.3828999999999999E-2</v>
      </c>
      <c r="H35" s="994" t="str">
        <f>IF('ԷնՀ-ՄԷԳ (ՏՋ)'!H35=0,"",'ԷնՀ-ՄԷԳ (ՏՋ)'!H35)</f>
        <v/>
      </c>
      <c r="I35" s="995">
        <f>IF('ԷնՀ-ՄԷԳ (ՏՋ)'!I35=0,"",'ԷնՀ-ՄԷԳ (ՏՋ)'!I35)</f>
        <v>2.3828999999999999E-2</v>
      </c>
      <c r="J35" s="994" t="str">
        <f>IF('ԷնՀ-ՄԷԳ (ՏՋ)'!J35=0,"",'ԷնՀ-ՄԷԳ (ՏՋ)'!J35)</f>
        <v/>
      </c>
      <c r="K35" s="995" t="str">
        <f>IF('ԷնՀ-ՄԷԳ (ՏՋ)'!K35=0,"",'ԷնՀ-ՄԷԳ (ՏՋ)'!K35)</f>
        <v/>
      </c>
      <c r="L35" s="994" t="str">
        <f>IF('ԷնՀ-ՄԷԳ (ՏՋ)'!L35=0,"",'ԷնՀ-ՄԷԳ (ՏՋ)'!L35)</f>
        <v/>
      </c>
      <c r="M35" s="995" t="str">
        <f>IF('ԷնՀ-ՄԷԳ (ՏՋ)'!M35=0,"",'ԷնՀ-ՄԷԳ (ՏՋ)'!M35)</f>
        <v/>
      </c>
      <c r="N35" s="996">
        <f>IF('ԷնՀ-ՄԷԳ (ՏՋ)'!N35=0,"",'ԷնՀ-ՄԷԳ (ՏՋ)'!N35)</f>
        <v>876.63635663199977</v>
      </c>
      <c r="O35" s="995">
        <f>IF('ԷնՀ-ՄԷԳ (ՏՋ)'!O35=0,"",'ԷնՀ-ՄԷԳ (ՏՋ)'!O35)</f>
        <v>6.0701599999999987</v>
      </c>
      <c r="P35" s="994" t="str">
        <f>IF('ԷնՀ-ՄԷԳ (ՏՋ)'!P35=0,"",'ԷնՀ-ՄԷԳ (ՏՋ)'!P35)</f>
        <v/>
      </c>
      <c r="Q35" s="995" t="str">
        <f>IF('ԷնՀ-ՄԷԳ (ՏՋ)'!Q35=0,"",'ԷնՀ-ՄԷԳ (ՏՋ)'!Q35)</f>
        <v/>
      </c>
      <c r="R35" s="994">
        <f>IF('ԷնՀ-ՄԷԳ (ՏՋ)'!R35=0,"",'ԷնՀ-ՄԷԳ (ՏՋ)'!R35)</f>
        <v>3.5047400000000004</v>
      </c>
      <c r="S35" s="995" t="str">
        <f>IF('ԷնՀ-ՄԷԳ (ՏՋ)'!S35=0,"",'ԷնՀ-ՄԷԳ (ՏՋ)'!S35)</f>
        <v/>
      </c>
      <c r="T35" s="994" t="str">
        <f>IF('ԷնՀ-ՄԷԳ (ՏՋ)'!T35=0,"",'ԷնՀ-ՄԷԳ (ՏՋ)'!T35)</f>
        <v/>
      </c>
      <c r="U35" s="995">
        <f>IF('ԷնՀ-ՄԷԳ (ՏՋ)'!U35=0,"",'ԷնՀ-ՄԷԳ (ՏՋ)'!U35)</f>
        <v>867.06145663199993</v>
      </c>
      <c r="V35" s="994" t="str">
        <f>IF('ԷնՀ-ՄԷԳ (ՏՋ)'!V35=0,"",'ԷնՀ-ՄԷԳ (ՏՋ)'!V35)</f>
        <v/>
      </c>
      <c r="W35" s="995" t="str">
        <f>IF('ԷնՀ-ՄԷԳ (ՏՋ)'!W35=0,"",'ԷնՀ-ՄԷԳ (ՏՋ)'!W35)</f>
        <v/>
      </c>
      <c r="X35" s="994" t="str">
        <f>IF('ԷնՀ-ՄԷԳ (ՏՋ)'!X35=0,"",'ԷնՀ-ՄԷԳ (ՏՋ)'!X35)</f>
        <v/>
      </c>
      <c r="Y35" s="995" t="str">
        <f>IF('ԷնՀ-ՄԷԳ (ՏՋ)'!Y35=0,"",'ԷնՀ-ՄԷԳ (ՏՋ)'!Y35)</f>
        <v/>
      </c>
      <c r="Z35" s="994" t="str">
        <f>IF('ԷնՀ-ՄԷԳ (ՏՋ)'!Z35=0,"",'ԷնՀ-ՄԷԳ (ՏՋ)'!Z35)</f>
        <v/>
      </c>
      <c r="AA35" s="997">
        <f>IF('ԷնՀ-ՄԷԳ (ՏՋ)'!AA35=0,"",'ԷնՀ-ՄԷԳ (ՏՋ)'!AA35)</f>
        <v>6623.9394347113885</v>
      </c>
      <c r="AB35" s="726">
        <f>IF('ԷնՀ-ՄԷԳ (ՏՋ)'!AB35=0,"",'ԷնՀ-ՄԷԳ (ՏՋ)'!AB35)</f>
        <v>32.598592340000003</v>
      </c>
      <c r="AC35" s="995" t="str">
        <f>IF('ԷնՀ-ՄԷԳ (ՏՋ)'!AC35=0,"",'ԷնՀ-ՄԷԳ (ՏՋ)'!AC35)</f>
        <v/>
      </c>
      <c r="AD35" s="994" t="str">
        <f>IF('ԷնՀ-ՄԷԳ (ՏՋ)'!AD35=0,"",'ԷնՀ-ՄԷԳ (ՏՋ)'!AD35)</f>
        <v/>
      </c>
      <c r="AE35" s="995" t="str">
        <f>IF('ԷնՀ-ՄԷԳ (ՏՋ)'!AE35=0,"",'ԷնՀ-ՄԷԳ (ՏՋ)'!AE35)</f>
        <v/>
      </c>
      <c r="AF35" s="995" t="str">
        <f>IF('ԷնՀ-ՄԷԳ (ՏՋ)'!AF35=0,"",'ԷնՀ-ՄԷԳ (ՏՋ)'!AF35)</f>
        <v/>
      </c>
      <c r="AG35" s="994">
        <f>IF('ԷնՀ-ՄԷԳ (ՏՋ)'!AG35=0,"",'ԷնՀ-ՄԷԳ (ՏՋ)'!AG35)</f>
        <v>32.282958499999999</v>
      </c>
      <c r="AH35" s="995">
        <f>IF('ԷնՀ-ՄԷԳ (ՏՋ)'!AH35=0,"",'ԷնՀ-ՄԷԳ (ՏՋ)'!AH35)</f>
        <v>0.31563384</v>
      </c>
      <c r="AI35" s="994" t="str">
        <f>IF('ԷնՀ-ՄԷԳ (ՏՋ)'!AI35=0,"",'ԷնՀ-ՄԷԳ (ՏՋ)'!AI35)</f>
        <v/>
      </c>
      <c r="AJ35" s="995" t="str">
        <f>IF('ԷնՀ-ՄԷԳ (ՏՋ)'!AJ35=0,"",'ԷնՀ-ՄԷԳ (ՏՋ)'!AJ35)</f>
        <v/>
      </c>
      <c r="AK35" s="998" t="str">
        <f>IF('ԷնՀ-ՄԷԳ (ՏՋ)'!AK35=0,"",'ԷնՀ-ՄԷԳ (ՏՋ)'!AK35)</f>
        <v/>
      </c>
      <c r="AL35" s="997" t="str">
        <f>IF('ԷնՀ-ՄԷԳ (ՏՋ)'!AL35=0,"",'ԷնՀ-ՄԷԳ (ՏՋ)'!AL35)</f>
        <v/>
      </c>
      <c r="AM35" s="729">
        <f>IF('ԷնՀ-ՄԷԳ (ՏՋ)'!AM35=0,"",'ԷնՀ-ՄԷԳ (ՏՋ)'!AM35)</f>
        <v>5869.9260000000004</v>
      </c>
    </row>
    <row r="36" spans="1:40" s="107" customFormat="1" ht="13.5" outlineLevel="1">
      <c r="B36" s="623" t="s">
        <v>698</v>
      </c>
      <c r="C36" s="777" t="s">
        <v>531</v>
      </c>
      <c r="D36" s="689" t="s">
        <v>532</v>
      </c>
      <c r="E36" s="743" t="s">
        <v>333</v>
      </c>
      <c r="F36" s="829">
        <f>IF('ԷնՀ-ՄԷԳ (ՏՋ)'!F36=0,"",'ԷնՀ-ՄԷԳ (ՏՋ)'!F36)</f>
        <v>781.20511132775084</v>
      </c>
      <c r="G36" s="667" t="str">
        <f>IF('ԷնՀ-ՄԷԳ (ՏՋ)'!G36=0,"",'ԷնՀ-ՄԷԳ (ՏՋ)'!G36)</f>
        <v/>
      </c>
      <c r="H36" s="832" t="str">
        <f>IF('ԷնՀ-ՄԷԳ (ՏՋ)'!H36=0,"",'ԷնՀ-ՄԷԳ (ՏՋ)'!H36)</f>
        <v/>
      </c>
      <c r="I36" s="842" t="str">
        <f>IF('ԷնՀ-ՄԷԳ (ՏՋ)'!I36=0,"",'ԷնՀ-ՄԷԳ (ՏՋ)'!I36)</f>
        <v/>
      </c>
      <c r="J36" s="832" t="str">
        <f>IF('ԷնՀ-ՄԷԳ (ՏՋ)'!J36=0,"",'ԷնՀ-ՄԷԳ (ՏՋ)'!J36)</f>
        <v/>
      </c>
      <c r="K36" s="842" t="str">
        <f>IF('ԷնՀ-ՄԷԳ (ՏՋ)'!K36=0,"",'ԷնՀ-ՄԷԳ (ՏՋ)'!K36)</f>
        <v/>
      </c>
      <c r="L36" s="832" t="str">
        <f>IF('ԷնՀ-ՄԷԳ (ՏՋ)'!L36=0,"",'ԷնՀ-ՄԷԳ (ՏՋ)'!L36)</f>
        <v/>
      </c>
      <c r="M36" s="842" t="str">
        <f>IF('ԷնՀ-ՄԷԳ (ՏՋ)'!M36=0,"",'ԷնՀ-ՄԷԳ (ՏՋ)'!M36)</f>
        <v/>
      </c>
      <c r="N36" s="835">
        <f>IF('ԷնՀ-ՄԷԳ (ՏՋ)'!N36=0,"",'ԷնՀ-ՄԷԳ (ՏՋ)'!N36)</f>
        <v>0.34683999999999998</v>
      </c>
      <c r="O36" s="842">
        <f>IF('ԷնՀ-ՄԷԳ (ՏՋ)'!O36=0,"",'ԷնՀ-ՄԷԳ (ՏՋ)'!O36)</f>
        <v>0.34683999999999998</v>
      </c>
      <c r="P36" s="832" t="str">
        <f>IF('ԷնՀ-ՄԷԳ (ՏՋ)'!P36=0,"",'ԷնՀ-ՄԷԳ (ՏՋ)'!P36)</f>
        <v/>
      </c>
      <c r="Q36" s="842" t="str">
        <f>IF('ԷնՀ-ՄԷԳ (ՏՋ)'!Q36=0,"",'ԷնՀ-ՄԷԳ (ՏՋ)'!Q36)</f>
        <v/>
      </c>
      <c r="R36" s="832" t="str">
        <f>IF('ԷնՀ-ՄԷԳ (ՏՋ)'!R36=0,"",'ԷնՀ-ՄԷԳ (ՏՋ)'!R36)</f>
        <v/>
      </c>
      <c r="S36" s="842" t="str">
        <f>IF('ԷնՀ-ՄԷԳ (ՏՋ)'!S36=0,"",'ԷնՀ-ՄԷԳ (ՏՋ)'!S36)</f>
        <v/>
      </c>
      <c r="T36" s="832" t="str">
        <f>IF('ԷնՀ-ՄԷԳ (ՏՋ)'!T36=0,"",'ԷնՀ-ՄԷԳ (ՏՋ)'!T36)</f>
        <v/>
      </c>
      <c r="U36" s="842" t="str">
        <f>IF('ԷնՀ-ՄԷԳ (ՏՋ)'!U36=0,"",'ԷնՀ-ՄԷԳ (ՏՋ)'!U36)</f>
        <v/>
      </c>
      <c r="V36" s="832" t="str">
        <f>IF('ԷնՀ-ՄԷԳ (ՏՋ)'!V36=0,"",'ԷնՀ-ՄԷԳ (ՏՋ)'!V36)</f>
        <v/>
      </c>
      <c r="W36" s="842" t="str">
        <f>IF('ԷնՀ-ՄԷԳ (ՏՋ)'!W36=0,"",'ԷնՀ-ՄԷԳ (ՏՋ)'!W36)</f>
        <v/>
      </c>
      <c r="X36" s="832" t="str">
        <f>IF('ԷնՀ-ՄԷԳ (ՏՋ)'!X36=0,"",'ԷնՀ-ՄԷԳ (ՏՋ)'!X36)</f>
        <v/>
      </c>
      <c r="Y36" s="842" t="str">
        <f>IF('ԷնՀ-ՄԷԳ (ՏՋ)'!Y36=0,"",'ԷնՀ-ՄԷԳ (ՏՋ)'!Y36)</f>
        <v/>
      </c>
      <c r="Z36" s="832" t="str">
        <f>IF('ԷնՀ-ՄԷԳ (ՏՋ)'!Z36=0,"",'ԷնՀ-ՄԷԳ (ՏՋ)'!Z36)</f>
        <v/>
      </c>
      <c r="AA36" s="706">
        <f>IF('ԷնՀ-ՄԷԳ (ՏՋ)'!AA36=0,"",'ԷնՀ-ՄԷԳ (ՏՋ)'!AA36)</f>
        <v>520.97427132775078</v>
      </c>
      <c r="AB36" s="557" t="str">
        <f>IF('ԷնՀ-ՄԷԳ (ՏՋ)'!AB36=0,"",'ԷնՀ-ՄԷԳ (ՏՋ)'!AB36)</f>
        <v/>
      </c>
      <c r="AC36" s="842" t="str">
        <f>IF('ԷնՀ-ՄԷԳ (ՏՋ)'!AC36=0,"",'ԷնՀ-ՄԷԳ (ՏՋ)'!AC36)</f>
        <v/>
      </c>
      <c r="AD36" s="832" t="str">
        <f>IF('ԷնՀ-ՄԷԳ (ՏՋ)'!AD36=0,"",'ԷնՀ-ՄԷԳ (ՏՋ)'!AD36)</f>
        <v/>
      </c>
      <c r="AE36" s="842" t="str">
        <f>IF('ԷնՀ-ՄԷԳ (ՏՋ)'!AE36=0,"",'ԷնՀ-ՄԷԳ (ՏՋ)'!AE36)</f>
        <v/>
      </c>
      <c r="AF36" s="842" t="str">
        <f>IF('ԷնՀ-ՄԷԳ (ՏՋ)'!AF36=0,"",'ԷնՀ-ՄԷԳ (ՏՋ)'!AF36)</f>
        <v/>
      </c>
      <c r="AG36" s="832" t="str">
        <f>IF('ԷնՀ-ՄԷԳ (ՏՋ)'!AG36=0,"",'ԷնՀ-ՄԷԳ (ՏՋ)'!AG36)</f>
        <v/>
      </c>
      <c r="AH36" s="842" t="str">
        <f>IF('ԷնՀ-ՄԷԳ (ՏՋ)'!AH36=0,"",'ԷնՀ-ՄԷԳ (ՏՋ)'!AH36)</f>
        <v/>
      </c>
      <c r="AI36" s="832" t="str">
        <f>IF('ԷնՀ-ՄԷԳ (ՏՋ)'!AI36=0,"",'ԷնՀ-ՄԷԳ (ՏՋ)'!AI36)</f>
        <v/>
      </c>
      <c r="AJ36" s="842" t="str">
        <f>IF('ԷնՀ-ՄԷԳ (ՏՋ)'!AJ36=0,"",'ԷնՀ-ՄԷԳ (ՏՋ)'!AJ36)</f>
        <v/>
      </c>
      <c r="AK36" s="849" t="str">
        <f>IF('ԷնՀ-ՄԷԳ (ՏՋ)'!AK36=0,"",'ԷնՀ-ՄԷԳ (ՏՋ)'!AK36)</f>
        <v/>
      </c>
      <c r="AL36" s="706" t="str">
        <f>IF('ԷնՀ-ՄԷԳ (ՏՋ)'!AL36=0,"",'ԷնՀ-ՄԷԳ (ՏՋ)'!AL36)</f>
        <v/>
      </c>
      <c r="AM36" s="656">
        <f>IF('ԷնՀ-ՄԷԳ (ՏՋ)'!AM36=0,"",'ԷնՀ-ՄԷԳ (ՏՋ)'!AM36)</f>
        <v>259.88400000000001</v>
      </c>
    </row>
    <row r="37" spans="1:40" s="107" customFormat="1" ht="38.25" outlineLevel="1">
      <c r="B37" s="623" t="s">
        <v>699</v>
      </c>
      <c r="C37" s="777" t="s">
        <v>533</v>
      </c>
      <c r="D37" s="689" t="s">
        <v>534</v>
      </c>
      <c r="E37" s="743" t="s">
        <v>345</v>
      </c>
      <c r="F37" s="829">
        <f>IF('ԷնՀ-ՄԷԳ (ՏՋ)'!F37=0,"",'ԷնՀ-ՄԷԳ (ՏՋ)'!F37)</f>
        <v>119.46188970489456</v>
      </c>
      <c r="G37" s="667" t="str">
        <f>IF('ԷնՀ-ՄԷԳ (ՏՋ)'!G37=0,"",'ԷնՀ-ՄԷԳ (ՏՋ)'!G37)</f>
        <v/>
      </c>
      <c r="H37" s="832" t="str">
        <f>IF('ԷնՀ-ՄԷԳ (ՏՋ)'!H37=0,"",'ԷնՀ-ՄԷԳ (ՏՋ)'!H37)</f>
        <v/>
      </c>
      <c r="I37" s="842" t="str">
        <f>IF('ԷնՀ-ՄԷԳ (ՏՋ)'!I37=0,"",'ԷնՀ-ՄԷԳ (ՏՋ)'!I37)</f>
        <v/>
      </c>
      <c r="J37" s="832" t="str">
        <f>IF('ԷնՀ-ՄԷԳ (ՏՋ)'!J37=0,"",'ԷնՀ-ՄԷԳ (ՏՋ)'!J37)</f>
        <v/>
      </c>
      <c r="K37" s="842" t="str">
        <f>IF('ԷնՀ-ՄԷԳ (ՏՋ)'!K37=0,"",'ԷնՀ-ՄԷԳ (ՏՋ)'!K37)</f>
        <v/>
      </c>
      <c r="L37" s="832" t="str">
        <f>IF('ԷնՀ-ՄԷԳ (ՏՋ)'!L37=0,"",'ԷնՀ-ՄԷԳ (ՏՋ)'!L37)</f>
        <v/>
      </c>
      <c r="M37" s="842" t="str">
        <f>IF('ԷնՀ-ՄԷԳ (ՏՋ)'!M37=0,"",'ԷնՀ-ՄԷԳ (ՏՋ)'!M37)</f>
        <v/>
      </c>
      <c r="N37" s="835">
        <f>IF('ԷնՀ-ՄԷԳ (ՏՋ)'!N37=0,"",'ԷնՀ-ՄԷԳ (ՏՋ)'!N37)</f>
        <v>4.5999999999999999E-3</v>
      </c>
      <c r="O37" s="842">
        <f>IF('ԷնՀ-ՄԷԳ (ՏՋ)'!O37=0,"",'ԷնՀ-ՄԷԳ (ՏՋ)'!O37)</f>
        <v>4.5999999999999999E-3</v>
      </c>
      <c r="P37" s="832" t="str">
        <f>IF('ԷնՀ-ՄԷԳ (ՏՋ)'!P37=0,"",'ԷնՀ-ՄԷԳ (ՏՋ)'!P37)</f>
        <v/>
      </c>
      <c r="Q37" s="842" t="str">
        <f>IF('ԷնՀ-ՄԷԳ (ՏՋ)'!Q37=0,"",'ԷնՀ-ՄԷԳ (ՏՋ)'!Q37)</f>
        <v/>
      </c>
      <c r="R37" s="832" t="str">
        <f>IF('ԷնՀ-ՄԷԳ (ՏՋ)'!R37=0,"",'ԷնՀ-ՄԷԳ (ՏՋ)'!R37)</f>
        <v/>
      </c>
      <c r="S37" s="842" t="str">
        <f>IF('ԷնՀ-ՄԷԳ (ՏՋ)'!S37=0,"",'ԷնՀ-ՄԷԳ (ՏՋ)'!S37)</f>
        <v/>
      </c>
      <c r="T37" s="832" t="str">
        <f>IF('ԷնՀ-ՄԷԳ (ՏՋ)'!T37=0,"",'ԷնՀ-ՄԷԳ (ՏՋ)'!T37)</f>
        <v/>
      </c>
      <c r="U37" s="842" t="str">
        <f>IF('ԷնՀ-ՄԷԳ (ՏՋ)'!U37=0,"",'ԷնՀ-ՄԷԳ (ՏՋ)'!U37)</f>
        <v/>
      </c>
      <c r="V37" s="832" t="str">
        <f>IF('ԷնՀ-ՄԷԳ (ՏՋ)'!V37=0,"",'ԷնՀ-ՄԷԳ (ՏՋ)'!V37)</f>
        <v/>
      </c>
      <c r="W37" s="842" t="str">
        <f>IF('ԷնՀ-ՄԷԳ (ՏՋ)'!W37=0,"",'ԷնՀ-ՄԷԳ (ՏՋ)'!W37)</f>
        <v/>
      </c>
      <c r="X37" s="832" t="str">
        <f>IF('ԷնՀ-ՄԷԳ (ՏՋ)'!X37=0,"",'ԷնՀ-ՄԷԳ (ՏՋ)'!X37)</f>
        <v/>
      </c>
      <c r="Y37" s="842" t="str">
        <f>IF('ԷնՀ-ՄԷԳ (ՏՋ)'!Y37=0,"",'ԷնՀ-ՄԷԳ (ՏՋ)'!Y37)</f>
        <v/>
      </c>
      <c r="Z37" s="832" t="str">
        <f>IF('ԷնՀ-ՄԷԳ (ՏՋ)'!Z37=0,"",'ԷնՀ-ՄԷԳ (ՏՋ)'!Z37)</f>
        <v/>
      </c>
      <c r="AA37" s="706">
        <f>IF('ԷնՀ-ՄԷԳ (ՏՋ)'!AA37=0,"",'ԷնՀ-ՄԷԳ (ՏՋ)'!AA37)</f>
        <v>65.11528970489455</v>
      </c>
      <c r="AB37" s="557" t="str">
        <f>IF('ԷնՀ-ՄԷԳ (ՏՋ)'!AB37=0,"",'ԷնՀ-ՄԷԳ (ՏՋ)'!AB37)</f>
        <v/>
      </c>
      <c r="AC37" s="842" t="str">
        <f>IF('ԷնՀ-ՄԷԳ (ՏՋ)'!AC37=0,"",'ԷնՀ-ՄԷԳ (ՏՋ)'!AC37)</f>
        <v/>
      </c>
      <c r="AD37" s="832" t="str">
        <f>IF('ԷնՀ-ՄԷԳ (ՏՋ)'!AD37=0,"",'ԷնՀ-ՄԷԳ (ՏՋ)'!AD37)</f>
        <v/>
      </c>
      <c r="AE37" s="842" t="str">
        <f>IF('ԷնՀ-ՄԷԳ (ՏՋ)'!AE37=0,"",'ԷնՀ-ՄԷԳ (ՏՋ)'!AE37)</f>
        <v/>
      </c>
      <c r="AF37" s="842" t="str">
        <f>IF('ԷնՀ-ՄԷԳ (ՏՋ)'!AF37=0,"",'ԷնՀ-ՄԷԳ (ՏՋ)'!AF37)</f>
        <v/>
      </c>
      <c r="AG37" s="832" t="str">
        <f>IF('ԷնՀ-ՄԷԳ (ՏՋ)'!AG37=0,"",'ԷնՀ-ՄԷԳ (ՏՋ)'!AG37)</f>
        <v/>
      </c>
      <c r="AH37" s="842" t="str">
        <f>IF('ԷնՀ-ՄԷԳ (ՏՋ)'!AH37=0,"",'ԷնՀ-ՄԷԳ (ՏՋ)'!AH37)</f>
        <v/>
      </c>
      <c r="AI37" s="832" t="str">
        <f>IF('ԷնՀ-ՄԷԳ (ՏՋ)'!AI37=0,"",'ԷնՀ-ՄԷԳ (ՏՋ)'!AI37)</f>
        <v/>
      </c>
      <c r="AJ37" s="842" t="str">
        <f>IF('ԷնՀ-ՄԷԳ (ՏՋ)'!AJ37=0,"",'ԷնՀ-ՄԷԳ (ՏՋ)'!AJ37)</f>
        <v/>
      </c>
      <c r="AK37" s="849" t="str">
        <f>IF('ԷնՀ-ՄԷԳ (ՏՋ)'!AK37=0,"",'ԷնՀ-ՄԷԳ (ՏՋ)'!AK37)</f>
        <v/>
      </c>
      <c r="AL37" s="706" t="str">
        <f>IF('ԷնՀ-ՄԷԳ (ՏՋ)'!AL37=0,"",'ԷնՀ-ՄԷԳ (ՏՋ)'!AL37)</f>
        <v/>
      </c>
      <c r="AM37" s="656">
        <f>IF('ԷնՀ-ՄԷԳ (ՏՋ)'!AM37=0,"",'ԷնՀ-ՄԷԳ (ՏՋ)'!AM37)</f>
        <v>54.342000000000006</v>
      </c>
    </row>
    <row r="38" spans="1:40" s="107" customFormat="1" ht="13.5" outlineLevel="1">
      <c r="B38" s="623" t="s">
        <v>700</v>
      </c>
      <c r="C38" s="777" t="s">
        <v>535</v>
      </c>
      <c r="D38" s="689" t="s">
        <v>536</v>
      </c>
      <c r="E38" s="743" t="s">
        <v>334</v>
      </c>
      <c r="F38" s="829">
        <f>IF('ԷնՀ-ՄԷԳ (ՏՋ)'!F38=0,"",'ԷնՀ-ՄԷԳ (ՏՋ)'!F38)</f>
        <v>1517.5092266265733</v>
      </c>
      <c r="G38" s="667" t="str">
        <f>IF('ԷնՀ-ՄԷԳ (ՏՋ)'!G38=0,"",'ԷնՀ-ՄԷԳ (ՏՋ)'!G38)</f>
        <v/>
      </c>
      <c r="H38" s="832" t="str">
        <f>IF('ԷնՀ-ՄԷԳ (ՏՋ)'!H38=0,"",'ԷնՀ-ՄԷԳ (ՏՋ)'!H38)</f>
        <v/>
      </c>
      <c r="I38" s="842" t="str">
        <f>IF('ԷնՀ-ՄԷԳ (ՏՋ)'!I38=0,"",'ԷնՀ-ՄԷԳ (ՏՋ)'!I38)</f>
        <v/>
      </c>
      <c r="J38" s="832" t="str">
        <f>IF('ԷնՀ-ՄԷԳ (ՏՋ)'!J38=0,"",'ԷնՀ-ՄԷԳ (ՏՋ)'!J38)</f>
        <v/>
      </c>
      <c r="K38" s="842" t="str">
        <f>IF('ԷնՀ-ՄԷԳ (ՏՋ)'!K38=0,"",'ԷնՀ-ՄԷԳ (ՏՋ)'!K38)</f>
        <v/>
      </c>
      <c r="L38" s="832" t="str">
        <f>IF('ԷնՀ-ՄԷԳ (ՏՋ)'!L38=0,"",'ԷնՀ-ՄԷԳ (ՏՋ)'!L38)</f>
        <v/>
      </c>
      <c r="M38" s="842" t="str">
        <f>IF('ԷնՀ-ՄԷԳ (ՏՋ)'!M38=0,"",'ԷնՀ-ՄԷԳ (ՏՋ)'!M38)</f>
        <v/>
      </c>
      <c r="N38" s="835">
        <f>IF('ԷնՀ-ՄԷԳ (ՏՋ)'!N38=0,"",'ԷնՀ-ՄԷԳ (ՏՋ)'!N38)</f>
        <v>163.96704114199997</v>
      </c>
      <c r="O38" s="842">
        <f>IF('ԷնՀ-ՄԷԳ (ՏՋ)'!O38=0,"",'ԷնՀ-ՄԷԳ (ՏՋ)'!O38)</f>
        <v>2.3E-2</v>
      </c>
      <c r="P38" s="832" t="str">
        <f>IF('ԷնՀ-ՄԷԳ (ՏՋ)'!P38=0,"",'ԷնՀ-ՄԷԳ (ՏՋ)'!P38)</f>
        <v/>
      </c>
      <c r="Q38" s="842" t="str">
        <f>IF('ԷնՀ-ՄԷԳ (ՏՋ)'!Q38=0,"",'ԷնՀ-ՄԷԳ (ՏՋ)'!Q38)</f>
        <v/>
      </c>
      <c r="R38" s="832" t="str">
        <f>IF('ԷնՀ-ՄԷԳ (ՏՋ)'!R38=0,"",'ԷնՀ-ՄԷԳ (ՏՋ)'!R38)</f>
        <v/>
      </c>
      <c r="S38" s="842" t="str">
        <f>IF('ԷնՀ-ՄԷԳ (ՏՋ)'!S38=0,"",'ԷնՀ-ՄԷԳ (ՏՋ)'!S38)</f>
        <v/>
      </c>
      <c r="T38" s="832" t="str">
        <f>IF('ԷնՀ-ՄԷԳ (ՏՋ)'!T38=0,"",'ԷնՀ-ՄԷԳ (ՏՋ)'!T38)</f>
        <v/>
      </c>
      <c r="U38" s="842">
        <f>IF('ԷնՀ-ՄԷԳ (ՏՋ)'!U38=0,"",'ԷնՀ-ՄԷԳ (ՏՋ)'!U38)</f>
        <v>163.94404114199997</v>
      </c>
      <c r="V38" s="832" t="str">
        <f>IF('ԷնՀ-ՄԷԳ (ՏՋ)'!V38=0,"",'ԷնՀ-ՄԷԳ (ՏՋ)'!V38)</f>
        <v/>
      </c>
      <c r="W38" s="842" t="str">
        <f>IF('ԷնՀ-ՄԷԳ (ՏՋ)'!W38=0,"",'ԷնՀ-ՄԷԳ (ՏՋ)'!W38)</f>
        <v/>
      </c>
      <c r="X38" s="832" t="str">
        <f>IF('ԷնՀ-ՄԷԳ (ՏՋ)'!X38=0,"",'ԷնՀ-ՄԷԳ (ՏՋ)'!X38)</f>
        <v/>
      </c>
      <c r="Y38" s="842" t="str">
        <f>IF('ԷնՀ-ՄԷԳ (ՏՋ)'!Y38=0,"",'ԷնՀ-ՄԷԳ (ՏՋ)'!Y38)</f>
        <v/>
      </c>
      <c r="Z38" s="832" t="str">
        <f>IF('ԷնՀ-ՄԷԳ (ՏՋ)'!Z38=0,"",'ԷնՀ-ՄԷԳ (ՏՋ)'!Z38)</f>
        <v/>
      </c>
      <c r="AA38" s="706">
        <f>IF('ԷնՀ-ՄԷԳ (ՏՋ)'!AA38=0,"",'ԷնՀ-ՄԷԳ (ՏՋ)'!AA38)</f>
        <v>511.60528948457318</v>
      </c>
      <c r="AB38" s="557">
        <f>IF('ԷնՀ-ՄԷԳ (ՏՋ)'!AB38=0,"",'ԷնՀ-ՄԷԳ (ՏՋ)'!AB38)</f>
        <v>0.22089600000000001</v>
      </c>
      <c r="AC38" s="842" t="str">
        <f>IF('ԷնՀ-ՄԷԳ (ՏՋ)'!AC38=0,"",'ԷնՀ-ՄԷԳ (ՏՋ)'!AC38)</f>
        <v/>
      </c>
      <c r="AD38" s="832" t="str">
        <f>IF('ԷնՀ-ՄԷԳ (ՏՋ)'!AD38=0,"",'ԷնՀ-ՄԷԳ (ՏՋ)'!AD38)</f>
        <v/>
      </c>
      <c r="AE38" s="842" t="str">
        <f>IF('ԷնՀ-ՄԷԳ (ՏՋ)'!AE38=0,"",'ԷնՀ-ՄԷԳ (ՏՋ)'!AE38)</f>
        <v/>
      </c>
      <c r="AF38" s="842" t="str">
        <f>IF('ԷնՀ-ՄԷԳ (ՏՋ)'!AF38=0,"",'ԷնՀ-ՄԷԳ (ՏՋ)'!AF38)</f>
        <v/>
      </c>
      <c r="AG38" s="832" t="str">
        <f>IF('ԷնՀ-ՄԷԳ (ՏՋ)'!AG38=0,"",'ԷնՀ-ՄԷԳ (ՏՋ)'!AG38)</f>
        <v/>
      </c>
      <c r="AH38" s="842">
        <f>IF('ԷնՀ-ՄԷԳ (ՏՋ)'!AH38=0,"",'ԷնՀ-ՄԷԳ (ՏՋ)'!AH38)</f>
        <v>0.22089600000000001</v>
      </c>
      <c r="AI38" s="832" t="str">
        <f>IF('ԷնՀ-ՄԷԳ (ՏՋ)'!AI38=0,"",'ԷնՀ-ՄԷԳ (ՏՋ)'!AI38)</f>
        <v/>
      </c>
      <c r="AJ38" s="842" t="str">
        <f>IF('ԷնՀ-ՄԷԳ (ՏՋ)'!AJ38=0,"",'ԷնՀ-ՄԷԳ (ՏՋ)'!AJ38)</f>
        <v/>
      </c>
      <c r="AK38" s="849" t="str">
        <f>IF('ԷնՀ-ՄԷԳ (ՏՋ)'!AK38=0,"",'ԷնՀ-ՄԷԳ (ՏՋ)'!AK38)</f>
        <v/>
      </c>
      <c r="AL38" s="706" t="str">
        <f>IF('ԷնՀ-ՄԷԳ (ՏՋ)'!AL38=0,"",'ԷնՀ-ՄԷԳ (ՏՋ)'!AL38)</f>
        <v/>
      </c>
      <c r="AM38" s="656">
        <f>IF('ԷնՀ-ՄԷԳ (ՏՋ)'!AM38=0,"",'ԷնՀ-ՄԷԳ (ՏՋ)'!AM38)</f>
        <v>841.71600000000001</v>
      </c>
    </row>
    <row r="39" spans="1:40" s="107" customFormat="1" ht="38.25" outlineLevel="1">
      <c r="B39" s="623" t="s">
        <v>701</v>
      </c>
      <c r="C39" s="777" t="s">
        <v>537</v>
      </c>
      <c r="D39" s="689" t="s">
        <v>538</v>
      </c>
      <c r="E39" s="743" t="s">
        <v>335</v>
      </c>
      <c r="F39" s="829">
        <f>IF('ԷնՀ-ՄԷԳ (ՏՋ)'!F39=0,"",'ԷնՀ-ՄԷԳ (ՏՋ)'!F39)</f>
        <v>2676.2813160196147</v>
      </c>
      <c r="G39" s="667" t="str">
        <f>IF('ԷնՀ-ՄԷԳ (ՏՋ)'!G39=0,"",'ԷնՀ-ՄԷԳ (ՏՋ)'!G39)</f>
        <v/>
      </c>
      <c r="H39" s="832" t="str">
        <f>IF('ԷնՀ-ՄԷԳ (ՏՋ)'!H39=0,"",'ԷնՀ-ՄԷԳ (ՏՋ)'!H39)</f>
        <v/>
      </c>
      <c r="I39" s="842" t="str">
        <f>IF('ԷնՀ-ՄԷԳ (ՏՋ)'!I39=0,"",'ԷնՀ-ՄԷԳ (ՏՋ)'!I39)</f>
        <v/>
      </c>
      <c r="J39" s="832" t="str">
        <f>IF('ԷնՀ-ՄԷԳ (ՏՋ)'!J39=0,"",'ԷնՀ-ՄԷԳ (ՏՋ)'!J39)</f>
        <v/>
      </c>
      <c r="K39" s="842" t="str">
        <f>IF('ԷնՀ-ՄԷԳ (ՏՋ)'!K39=0,"",'ԷնՀ-ՄԷԳ (ՏՋ)'!K39)</f>
        <v/>
      </c>
      <c r="L39" s="832" t="str">
        <f>IF('ԷնՀ-ՄԷԳ (ՏՋ)'!L39=0,"",'ԷնՀ-ՄԷԳ (ՏՋ)'!L39)</f>
        <v/>
      </c>
      <c r="M39" s="842" t="str">
        <f>IF('ԷնՀ-ՄԷԳ (ՏՋ)'!M39=0,"",'ԷնՀ-ՄԷԳ (ՏՋ)'!M39)</f>
        <v/>
      </c>
      <c r="N39" s="835">
        <f>IF('ԷնՀ-ՄԷԳ (ՏՋ)'!N39=0,"",'ԷնՀ-ՄԷԳ (ՏՋ)'!N39)</f>
        <v>18.48960971</v>
      </c>
      <c r="O39" s="842">
        <f>IF('ԷնՀ-ՄԷԳ (ՏՋ)'!O39=0,"",'ԷնՀ-ՄԷԳ (ՏՋ)'!O39)</f>
        <v>1.4581999999999999</v>
      </c>
      <c r="P39" s="832" t="str">
        <f>IF('ԷնՀ-ՄԷԳ (ՏՋ)'!P39=0,"",'ԷնՀ-ՄԷԳ (ՏՋ)'!P39)</f>
        <v/>
      </c>
      <c r="Q39" s="842" t="str">
        <f>IF('ԷնՀ-ՄԷԳ (ՏՋ)'!Q39=0,"",'ԷնՀ-ՄԷԳ (ՏՋ)'!Q39)</f>
        <v/>
      </c>
      <c r="R39" s="832" t="str">
        <f>IF('ԷնՀ-ՄԷԳ (ՏՋ)'!R39=0,"",'ԷնՀ-ՄԷԳ (ՏՋ)'!R39)</f>
        <v/>
      </c>
      <c r="S39" s="842" t="str">
        <f>IF('ԷնՀ-ՄԷԳ (ՏՋ)'!S39=0,"",'ԷնՀ-ՄԷԳ (ՏՋ)'!S39)</f>
        <v/>
      </c>
      <c r="T39" s="832" t="str">
        <f>IF('ԷնՀ-ՄԷԳ (ՏՋ)'!T39=0,"",'ԷնՀ-ՄԷԳ (ՏՋ)'!T39)</f>
        <v/>
      </c>
      <c r="U39" s="842">
        <f>IF('ԷնՀ-ՄԷԳ (ՏՋ)'!U39=0,"",'ԷնՀ-ՄԷԳ (ՏՋ)'!U39)</f>
        <v>17.031409709999998</v>
      </c>
      <c r="V39" s="832" t="str">
        <f>IF('ԷնՀ-ՄԷԳ (ՏՋ)'!V39=0,"",'ԷնՀ-ՄԷԳ (ՏՋ)'!V39)</f>
        <v/>
      </c>
      <c r="W39" s="842" t="str">
        <f>IF('ԷնՀ-ՄԷԳ (ՏՋ)'!W39=0,"",'ԷնՀ-ՄԷԳ (ՏՋ)'!W39)</f>
        <v/>
      </c>
      <c r="X39" s="832" t="str">
        <f>IF('ԷնՀ-ՄԷԳ (ՏՋ)'!X39=0,"",'ԷնՀ-ՄԷԳ (ՏՋ)'!X39)</f>
        <v/>
      </c>
      <c r="Y39" s="842" t="str">
        <f>IF('ԷնՀ-ՄԷԳ (ՏՋ)'!Y39=0,"",'ԷնՀ-ՄԷԳ (ՏՋ)'!Y39)</f>
        <v/>
      </c>
      <c r="Z39" s="832" t="str">
        <f>IF('ԷնՀ-ՄԷԳ (ՏՋ)'!Z39=0,"",'ԷնՀ-ՄԷԳ (ՏՋ)'!Z39)</f>
        <v/>
      </c>
      <c r="AA39" s="706">
        <f>IF('ԷնՀ-ՄԷԳ (ՏՋ)'!AA39=0,"",'ԷնՀ-ՄԷԳ (ՏՋ)'!AA39)</f>
        <v>2257.9073063096148</v>
      </c>
      <c r="AB39" s="557" t="str">
        <f>IF('ԷնՀ-ՄԷԳ (ՏՋ)'!AB39=0,"",'ԷնՀ-ՄԷԳ (ՏՋ)'!AB39)</f>
        <v/>
      </c>
      <c r="AC39" s="842" t="str">
        <f>IF('ԷնՀ-ՄԷԳ (ՏՋ)'!AC39=0,"",'ԷնՀ-ՄԷԳ (ՏՋ)'!AC39)</f>
        <v/>
      </c>
      <c r="AD39" s="832" t="str">
        <f>IF('ԷնՀ-ՄԷԳ (ՏՋ)'!AD39=0,"",'ԷնՀ-ՄԷԳ (ՏՋ)'!AD39)</f>
        <v/>
      </c>
      <c r="AE39" s="842" t="str">
        <f>IF('ԷնՀ-ՄԷԳ (ՏՋ)'!AE39=0,"",'ԷնՀ-ՄԷԳ (ՏՋ)'!AE39)</f>
        <v/>
      </c>
      <c r="AF39" s="842" t="str">
        <f>IF('ԷնՀ-ՄԷԳ (ՏՋ)'!AF39=0,"",'ԷնՀ-ՄԷԳ (ՏՋ)'!AF39)</f>
        <v/>
      </c>
      <c r="AG39" s="832" t="str">
        <f>IF('ԷնՀ-ՄԷԳ (ՏՋ)'!AG39=0,"",'ԷնՀ-ՄԷԳ (ՏՋ)'!AG39)</f>
        <v/>
      </c>
      <c r="AH39" s="842" t="str">
        <f>IF('ԷնՀ-ՄԷԳ (ՏՋ)'!AH39=0,"",'ԷնՀ-ՄԷԳ (ՏՋ)'!AH39)</f>
        <v/>
      </c>
      <c r="AI39" s="832" t="str">
        <f>IF('ԷնՀ-ՄԷԳ (ՏՋ)'!AI39=0,"",'ԷնՀ-ՄԷԳ (ՏՋ)'!AI39)</f>
        <v/>
      </c>
      <c r="AJ39" s="842" t="str">
        <f>IF('ԷնՀ-ՄԷԳ (ՏՋ)'!AJ39=0,"",'ԷնՀ-ՄԷԳ (ՏՋ)'!AJ39)</f>
        <v/>
      </c>
      <c r="AK39" s="849" t="str">
        <f>IF('ԷնՀ-ՄԷԳ (ՏՋ)'!AK39=0,"",'ԷնՀ-ՄԷԳ (ՏՋ)'!AK39)</f>
        <v/>
      </c>
      <c r="AL39" s="706" t="str">
        <f>IF('ԷնՀ-ՄԷԳ (ՏՋ)'!AL39=0,"",'ԷնՀ-ՄԷԳ (ՏՋ)'!AL39)</f>
        <v/>
      </c>
      <c r="AM39" s="656">
        <f>IF('ԷնՀ-ՄԷԳ (ՏՋ)'!AM39=0,"",'ԷնՀ-ՄԷԳ (ՏՋ)'!AM39)</f>
        <v>399.88439999999997</v>
      </c>
    </row>
    <row r="40" spans="1:40" s="107" customFormat="1" ht="13.5" outlineLevel="1">
      <c r="B40" s="623" t="s">
        <v>702</v>
      </c>
      <c r="C40" s="777" t="s">
        <v>539</v>
      </c>
      <c r="D40" s="689" t="s">
        <v>540</v>
      </c>
      <c r="E40" s="743" t="s">
        <v>343</v>
      </c>
      <c r="F40" s="829" t="str">
        <f>IF('ԷնՀ-ՄԷԳ (ՏՋ)'!F40=0,"",'ԷնՀ-ՄԷԳ (ՏՋ)'!F40)</f>
        <v/>
      </c>
      <c r="G40" s="667" t="str">
        <f>IF('ԷնՀ-ՄԷԳ (ՏՋ)'!G40=0,"",'ԷնՀ-ՄԷԳ (ՏՋ)'!G40)</f>
        <v/>
      </c>
      <c r="H40" s="832" t="str">
        <f>IF('ԷնՀ-ՄԷԳ (ՏՋ)'!H40=0,"",'ԷնՀ-ՄԷԳ (ՏՋ)'!H40)</f>
        <v/>
      </c>
      <c r="I40" s="842" t="str">
        <f>IF('ԷնՀ-ՄԷԳ (ՏՋ)'!I40=0,"",'ԷնՀ-ՄԷԳ (ՏՋ)'!I40)</f>
        <v/>
      </c>
      <c r="J40" s="832" t="str">
        <f>IF('ԷնՀ-ՄԷԳ (ՏՋ)'!J40=0,"",'ԷնՀ-ՄԷԳ (ՏՋ)'!J40)</f>
        <v/>
      </c>
      <c r="K40" s="842" t="str">
        <f>IF('ԷնՀ-ՄԷԳ (ՏՋ)'!K40=0,"",'ԷնՀ-ՄԷԳ (ՏՋ)'!K40)</f>
        <v/>
      </c>
      <c r="L40" s="832" t="str">
        <f>IF('ԷնՀ-ՄԷԳ (ՏՋ)'!L40=0,"",'ԷնՀ-ՄԷԳ (ՏՋ)'!L40)</f>
        <v/>
      </c>
      <c r="M40" s="842" t="str">
        <f>IF('ԷնՀ-ՄԷԳ (ՏՋ)'!M40=0,"",'ԷնՀ-ՄԷԳ (ՏՋ)'!M40)</f>
        <v/>
      </c>
      <c r="N40" s="835" t="str">
        <f>IF('ԷնՀ-ՄԷԳ (ՏՋ)'!N40=0,"",'ԷնՀ-ՄԷԳ (ՏՋ)'!N40)</f>
        <v/>
      </c>
      <c r="O40" s="842" t="str">
        <f>IF('ԷնՀ-ՄԷԳ (ՏՋ)'!O40=0,"",'ԷնՀ-ՄԷԳ (ՏՋ)'!O40)</f>
        <v/>
      </c>
      <c r="P40" s="832" t="str">
        <f>IF('ԷնՀ-ՄԷԳ (ՏՋ)'!P40=0,"",'ԷնՀ-ՄԷԳ (ՏՋ)'!P40)</f>
        <v/>
      </c>
      <c r="Q40" s="842" t="str">
        <f>IF('ԷնՀ-ՄԷԳ (ՏՋ)'!Q40=0,"",'ԷնՀ-ՄԷԳ (ՏՋ)'!Q40)</f>
        <v/>
      </c>
      <c r="R40" s="832" t="str">
        <f>IF('ԷնՀ-ՄԷԳ (ՏՋ)'!R40=0,"",'ԷնՀ-ՄԷԳ (ՏՋ)'!R40)</f>
        <v/>
      </c>
      <c r="S40" s="842" t="str">
        <f>IF('ԷնՀ-ՄԷԳ (ՏՋ)'!S40=0,"",'ԷնՀ-ՄԷԳ (ՏՋ)'!S40)</f>
        <v/>
      </c>
      <c r="T40" s="832" t="str">
        <f>IF('ԷնՀ-ՄԷԳ (ՏՋ)'!T40=0,"",'ԷնՀ-ՄԷԳ (ՏՋ)'!T40)</f>
        <v/>
      </c>
      <c r="U40" s="842" t="str">
        <f>IF('ԷնՀ-ՄԷԳ (ՏՋ)'!U40=0,"",'ԷնՀ-ՄԷԳ (ՏՋ)'!U40)</f>
        <v/>
      </c>
      <c r="V40" s="832" t="str">
        <f>IF('ԷնՀ-ՄԷԳ (ՏՋ)'!V40=0,"",'ԷնՀ-ՄԷԳ (ՏՋ)'!V40)</f>
        <v/>
      </c>
      <c r="W40" s="842" t="str">
        <f>IF('ԷնՀ-ՄԷԳ (ՏՋ)'!W40=0,"",'ԷնՀ-ՄԷԳ (ՏՋ)'!W40)</f>
        <v/>
      </c>
      <c r="X40" s="832" t="str">
        <f>IF('ԷնՀ-ՄԷԳ (ՏՋ)'!X40=0,"",'ԷնՀ-ՄԷԳ (ՏՋ)'!X40)</f>
        <v/>
      </c>
      <c r="Y40" s="842" t="str">
        <f>IF('ԷնՀ-ՄԷԳ (ՏՋ)'!Y40=0,"",'ԷնՀ-ՄԷԳ (ՏՋ)'!Y40)</f>
        <v/>
      </c>
      <c r="Z40" s="832" t="str">
        <f>IF('ԷնՀ-ՄԷԳ (ՏՋ)'!Z40=0,"",'ԷնՀ-ՄԷԳ (ՏՋ)'!Z40)</f>
        <v/>
      </c>
      <c r="AA40" s="706" t="str">
        <f>IF('ԷնՀ-ՄԷԳ (ՏՋ)'!AA40=0,"",'ԷնՀ-ՄԷԳ (ՏՋ)'!AA40)</f>
        <v/>
      </c>
      <c r="AB40" s="557" t="str">
        <f>IF('ԷնՀ-ՄԷԳ (ՏՋ)'!AB40=0,"",'ԷնՀ-ՄԷԳ (ՏՋ)'!AB40)</f>
        <v/>
      </c>
      <c r="AC40" s="842" t="str">
        <f>IF('ԷնՀ-ՄԷԳ (ՏՋ)'!AC40=0,"",'ԷնՀ-ՄԷԳ (ՏՋ)'!AC40)</f>
        <v/>
      </c>
      <c r="AD40" s="832" t="str">
        <f>IF('ԷնՀ-ՄԷԳ (ՏՋ)'!AD40=0,"",'ԷնՀ-ՄԷԳ (ՏՋ)'!AD40)</f>
        <v/>
      </c>
      <c r="AE40" s="842" t="str">
        <f>IF('ԷնՀ-ՄԷԳ (ՏՋ)'!AE40=0,"",'ԷնՀ-ՄԷԳ (ՏՋ)'!AE40)</f>
        <v/>
      </c>
      <c r="AF40" s="842" t="str">
        <f>IF('ԷնՀ-ՄԷԳ (ՏՋ)'!AF40=0,"",'ԷնՀ-ՄԷԳ (ՏՋ)'!AF40)</f>
        <v/>
      </c>
      <c r="AG40" s="832" t="str">
        <f>IF('ԷնՀ-ՄԷԳ (ՏՋ)'!AG40=0,"",'ԷնՀ-ՄԷԳ (ՏՋ)'!AG40)</f>
        <v/>
      </c>
      <c r="AH40" s="842" t="str">
        <f>IF('ԷնՀ-ՄԷԳ (ՏՋ)'!AH40=0,"",'ԷնՀ-ՄԷԳ (ՏՋ)'!AH40)</f>
        <v/>
      </c>
      <c r="AI40" s="832" t="str">
        <f>IF('ԷնՀ-ՄԷԳ (ՏՋ)'!AI40=0,"",'ԷնՀ-ՄԷԳ (ՏՋ)'!AI40)</f>
        <v/>
      </c>
      <c r="AJ40" s="842" t="str">
        <f>IF('ԷնՀ-ՄԷԳ (ՏՋ)'!AJ40=0,"",'ԷնՀ-ՄԷԳ (ՏՋ)'!AJ40)</f>
        <v/>
      </c>
      <c r="AK40" s="849" t="str">
        <f>IF('ԷնՀ-ՄԷԳ (ՏՋ)'!AK40=0,"",'ԷնՀ-ՄԷԳ (ՏՋ)'!AK40)</f>
        <v/>
      </c>
      <c r="AL40" s="706" t="str">
        <f>IF('ԷնՀ-ՄԷԳ (ՏՋ)'!AL40=0,"",'ԷնՀ-ՄԷԳ (ՏՋ)'!AL40)</f>
        <v/>
      </c>
      <c r="AM40" s="656" t="str">
        <f>IF('ԷնՀ-ՄԷԳ (ՏՋ)'!AM40=0,"",'ԷնՀ-ՄԷԳ (ՏՋ)'!AM40)</f>
        <v/>
      </c>
    </row>
    <row r="41" spans="1:40" s="107" customFormat="1" ht="13.5" outlineLevel="1">
      <c r="B41" s="623" t="s">
        <v>703</v>
      </c>
      <c r="C41" s="777" t="s">
        <v>541</v>
      </c>
      <c r="D41" s="689" t="s">
        <v>542</v>
      </c>
      <c r="E41" s="743" t="s">
        <v>336</v>
      </c>
      <c r="F41" s="829">
        <f>IF('ԷնՀ-ՄԷԳ (ՏՋ)'!F41=0,"",'ԷնՀ-ՄԷԳ (ՏՋ)'!F41)</f>
        <v>110.68635346848508</v>
      </c>
      <c r="G41" s="667" t="str">
        <f>IF('ԷնՀ-ՄԷԳ (ՏՋ)'!G41=0,"",'ԷնՀ-ՄԷԳ (ՏՋ)'!G41)</f>
        <v/>
      </c>
      <c r="H41" s="832" t="str">
        <f>IF('ԷնՀ-ՄԷԳ (ՏՋ)'!H41=0,"",'ԷնՀ-ՄԷԳ (ՏՋ)'!H41)</f>
        <v/>
      </c>
      <c r="I41" s="842" t="str">
        <f>IF('ԷնՀ-ՄԷԳ (ՏՋ)'!I41=0,"",'ԷնՀ-ՄԷԳ (ՏՋ)'!I41)</f>
        <v/>
      </c>
      <c r="J41" s="832" t="str">
        <f>IF('ԷնՀ-ՄԷԳ (ՏՋ)'!J41=0,"",'ԷնՀ-ՄԷԳ (ՏՋ)'!J41)</f>
        <v/>
      </c>
      <c r="K41" s="842" t="str">
        <f>IF('ԷնՀ-ՄԷԳ (ՏՋ)'!K41=0,"",'ԷնՀ-ՄԷԳ (ՏՋ)'!K41)</f>
        <v/>
      </c>
      <c r="L41" s="832" t="str">
        <f>IF('ԷնՀ-ՄԷԳ (ՏՋ)'!L41=0,"",'ԷնՀ-ՄԷԳ (ՏՋ)'!L41)</f>
        <v/>
      </c>
      <c r="M41" s="842" t="str">
        <f>IF('ԷնՀ-ՄԷԳ (ՏՋ)'!M41=0,"",'ԷնՀ-ՄԷԳ (ՏՋ)'!M41)</f>
        <v/>
      </c>
      <c r="N41" s="835">
        <f>IF('ԷնՀ-ՄԷԳ (ՏՋ)'!N41=0,"",'ԷնՀ-ՄԷԳ (ՏՋ)'!N41)</f>
        <v>1.2204457399999999</v>
      </c>
      <c r="O41" s="842">
        <f>IF('ԷնՀ-ՄԷԳ (ՏՋ)'!O41=0,"",'ԷնՀ-ՄԷԳ (ՏՋ)'!O41)</f>
        <v>1.2098</v>
      </c>
      <c r="P41" s="832" t="str">
        <f>IF('ԷնՀ-ՄԷԳ (ՏՋ)'!P41=0,"",'ԷնՀ-ՄԷԳ (ՏՋ)'!P41)</f>
        <v/>
      </c>
      <c r="Q41" s="842" t="str">
        <f>IF('ԷնՀ-ՄԷԳ (ՏՋ)'!Q41=0,"",'ԷնՀ-ՄԷԳ (ՏՋ)'!Q41)</f>
        <v/>
      </c>
      <c r="R41" s="832" t="str">
        <f>IF('ԷնՀ-ՄԷԳ (ՏՋ)'!R41=0,"",'ԷնՀ-ՄԷԳ (ՏՋ)'!R41)</f>
        <v/>
      </c>
      <c r="S41" s="842" t="str">
        <f>IF('ԷնՀ-ՄԷԳ (ՏՋ)'!S41=0,"",'ԷնՀ-ՄԷԳ (ՏՋ)'!S41)</f>
        <v/>
      </c>
      <c r="T41" s="832" t="str">
        <f>IF('ԷնՀ-ՄԷԳ (ՏՋ)'!T41=0,"",'ԷնՀ-ՄԷԳ (ՏՋ)'!T41)</f>
        <v/>
      </c>
      <c r="U41" s="842">
        <f>IF('ԷնՀ-ՄԷԳ (ՏՋ)'!U41=0,"",'ԷնՀ-ՄԷԳ (ՏՋ)'!U41)</f>
        <v>1.0645739999999997E-2</v>
      </c>
      <c r="V41" s="832" t="str">
        <f>IF('ԷնՀ-ՄԷԳ (ՏՋ)'!V41=0,"",'ԷնՀ-ՄԷԳ (ՏՋ)'!V41)</f>
        <v/>
      </c>
      <c r="W41" s="842" t="str">
        <f>IF('ԷնՀ-ՄԷԳ (ՏՋ)'!W41=0,"",'ԷնՀ-ՄԷԳ (ՏՋ)'!W41)</f>
        <v/>
      </c>
      <c r="X41" s="832" t="str">
        <f>IF('ԷնՀ-ՄԷԳ (ՏՋ)'!X41=0,"",'ԷնՀ-ՄԷԳ (ՏՋ)'!X41)</f>
        <v/>
      </c>
      <c r="Y41" s="842" t="str">
        <f>IF('ԷնՀ-ՄԷԳ (ՏՋ)'!Y41=0,"",'ԷնՀ-ՄԷԳ (ՏՋ)'!Y41)</f>
        <v/>
      </c>
      <c r="Z41" s="832" t="str">
        <f>IF('ԷնՀ-ՄԷԳ (ՏՋ)'!Z41=0,"",'ԷնՀ-ՄԷԳ (ՏՋ)'!Z41)</f>
        <v/>
      </c>
      <c r="AA41" s="706">
        <f>IF('ԷնՀ-ՄԷԳ (ՏՋ)'!AA41=0,"",'ԷնՀ-ՄԷԳ (ՏՋ)'!AA41)</f>
        <v>32.211286928485073</v>
      </c>
      <c r="AB41" s="557">
        <f>IF('ԷնՀ-ՄԷԳ (ՏՋ)'!AB41=0,"",'ԷնՀ-ՄԷԳ (ՏՋ)'!AB41)</f>
        <v>6.7020800000000005E-2</v>
      </c>
      <c r="AC41" s="842" t="str">
        <f>IF('ԷնՀ-ՄԷԳ (ՏՋ)'!AC41=0,"",'ԷնՀ-ՄԷԳ (ՏՋ)'!AC41)</f>
        <v/>
      </c>
      <c r="AD41" s="832" t="str">
        <f>IF('ԷնՀ-ՄԷԳ (ՏՋ)'!AD41=0,"",'ԷնՀ-ՄԷԳ (ՏՋ)'!AD41)</f>
        <v/>
      </c>
      <c r="AE41" s="842" t="str">
        <f>IF('ԷնՀ-ՄԷԳ (ՏՋ)'!AE41=0,"",'ԷնՀ-ՄԷԳ (ՏՋ)'!AE41)</f>
        <v/>
      </c>
      <c r="AF41" s="842" t="str">
        <f>IF('ԷնՀ-ՄԷԳ (ՏՋ)'!AF41=0,"",'ԷնՀ-ՄԷԳ (ՏՋ)'!AF41)</f>
        <v/>
      </c>
      <c r="AG41" s="832" t="str">
        <f>IF('ԷնՀ-ՄԷԳ (ՏՋ)'!AG41=0,"",'ԷնՀ-ՄԷԳ (ՏՋ)'!AG41)</f>
        <v/>
      </c>
      <c r="AH41" s="842">
        <f>IF('ԷնՀ-ՄԷԳ (ՏՋ)'!AH41=0,"",'ԷնՀ-ՄԷԳ (ՏՋ)'!AH41)</f>
        <v>6.7020800000000005E-2</v>
      </c>
      <c r="AI41" s="832" t="str">
        <f>IF('ԷնՀ-ՄԷԳ (ՏՋ)'!AI41=0,"",'ԷնՀ-ՄԷԳ (ՏՋ)'!AI41)</f>
        <v/>
      </c>
      <c r="AJ41" s="842" t="str">
        <f>IF('ԷնՀ-ՄԷԳ (ՏՋ)'!AJ41=0,"",'ԷնՀ-ՄԷԳ (ՏՋ)'!AJ41)</f>
        <v/>
      </c>
      <c r="AK41" s="849" t="str">
        <f>IF('ԷնՀ-ՄԷԳ (ՏՋ)'!AK41=0,"",'ԷնՀ-ՄԷԳ (ՏՋ)'!AK41)</f>
        <v/>
      </c>
      <c r="AL41" s="706" t="str">
        <f>IF('ԷնՀ-ՄԷԳ (ՏՋ)'!AL41=0,"",'ԷնՀ-ՄԷԳ (ՏՋ)'!AL41)</f>
        <v/>
      </c>
      <c r="AM41" s="656">
        <f>IF('ԷնՀ-ՄԷԳ (ՏՋ)'!AM41=0,"",'ԷնՀ-ՄԷԳ (ՏՋ)'!AM41)</f>
        <v>77.187600000000003</v>
      </c>
    </row>
    <row r="42" spans="1:40" s="107" customFormat="1" ht="38.25" outlineLevel="1">
      <c r="B42" s="623" t="s">
        <v>704</v>
      </c>
      <c r="C42" s="777" t="s">
        <v>543</v>
      </c>
      <c r="D42" s="689" t="s">
        <v>544</v>
      </c>
      <c r="E42" s="743" t="s">
        <v>337</v>
      </c>
      <c r="F42" s="829">
        <f>IF('ԷնՀ-ՄԷԳ (ՏՋ)'!F42=0,"",'ԷնՀ-ՄԷԳ (ՏՋ)'!F42)</f>
        <v>3752.2791533834488</v>
      </c>
      <c r="G42" s="667" t="str">
        <f>IF('ԷնՀ-ՄԷԳ (ՏՋ)'!G42=0,"",'ԷնՀ-ՄԷԳ (ՏՋ)'!G42)</f>
        <v/>
      </c>
      <c r="H42" s="832" t="str">
        <f>IF('ԷնՀ-ՄԷԳ (ՏՋ)'!H42=0,"",'ԷնՀ-ՄԷԳ (ՏՋ)'!H42)</f>
        <v/>
      </c>
      <c r="I42" s="842" t="str">
        <f>IF('ԷնՀ-ՄԷԳ (ՏՋ)'!I42=0,"",'ԷնՀ-ՄԷԳ (ՏՋ)'!I42)</f>
        <v/>
      </c>
      <c r="J42" s="832" t="str">
        <f>IF('ԷնՀ-ՄԷԳ (ՏՋ)'!J42=0,"",'ԷնՀ-ՄԷԳ (ՏՋ)'!J42)</f>
        <v/>
      </c>
      <c r="K42" s="842" t="str">
        <f>IF('ԷնՀ-ՄԷԳ (ՏՋ)'!K42=0,"",'ԷնՀ-ՄԷԳ (ՏՋ)'!K42)</f>
        <v/>
      </c>
      <c r="L42" s="832" t="str">
        <f>IF('ԷնՀ-ՄԷԳ (ՏՋ)'!L42=0,"",'ԷնՀ-ՄԷԳ (ՏՋ)'!L42)</f>
        <v/>
      </c>
      <c r="M42" s="842" t="str">
        <f>IF('ԷնՀ-ՄԷԳ (ՏՋ)'!M42=0,"",'ԷնՀ-ՄԷԳ (ՏՋ)'!M42)</f>
        <v/>
      </c>
      <c r="N42" s="835">
        <f>IF('ԷնՀ-ՄԷԳ (ՏՋ)'!N42=0,"",'ԷնՀ-ՄԷԳ (ՏՋ)'!N42)</f>
        <v>630.0799457999999</v>
      </c>
      <c r="O42" s="842">
        <f>IF('ԷնՀ-ՄԷԳ (ՏՋ)'!O42=0,"",'ԷնՀ-ՄԷԳ (ՏՋ)'!O42)</f>
        <v>1.9457999999999998</v>
      </c>
      <c r="P42" s="832" t="str">
        <f>IF('ԷնՀ-ՄԷԳ (ՏՋ)'!P42=0,"",'ԷնՀ-ՄԷԳ (ՏՋ)'!P42)</f>
        <v/>
      </c>
      <c r="Q42" s="842" t="str">
        <f>IF('ԷնՀ-ՄԷԳ (ՏՋ)'!Q42=0,"",'ԷնՀ-ՄԷԳ (ՏՋ)'!Q42)</f>
        <v/>
      </c>
      <c r="R42" s="832" t="str">
        <f>IF('ԷնՀ-ՄԷԳ (ՏՋ)'!R42=0,"",'ԷնՀ-ՄԷԳ (ՏՋ)'!R42)</f>
        <v/>
      </c>
      <c r="S42" s="842" t="str">
        <f>IF('ԷնՀ-ՄԷԳ (ՏՋ)'!S42=0,"",'ԷնՀ-ՄԷԳ (ՏՋ)'!S42)</f>
        <v/>
      </c>
      <c r="T42" s="832" t="str">
        <f>IF('ԷնՀ-ՄԷԳ (ՏՋ)'!T42=0,"",'ԷնՀ-ՄԷԳ (ՏՋ)'!T42)</f>
        <v/>
      </c>
      <c r="U42" s="842">
        <f>IF('ԷնՀ-ՄԷԳ (ՏՋ)'!U42=0,"",'ԷնՀ-ՄԷԳ (ՏՋ)'!U42)</f>
        <v>628.13414579999994</v>
      </c>
      <c r="V42" s="832" t="str">
        <f>IF('ԷնՀ-ՄԷԳ (ՏՋ)'!V42=0,"",'ԷնՀ-ՄԷԳ (ՏՋ)'!V42)</f>
        <v/>
      </c>
      <c r="W42" s="842" t="str">
        <f>IF('ԷնՀ-ՄԷԳ (ՏՋ)'!W42=0,"",'ԷնՀ-ՄԷԳ (ՏՋ)'!W42)</f>
        <v/>
      </c>
      <c r="X42" s="832" t="str">
        <f>IF('ԷնՀ-ՄԷԳ (ՏՋ)'!X42=0,"",'ԷնՀ-ՄԷԳ (ՏՋ)'!X42)</f>
        <v/>
      </c>
      <c r="Y42" s="842" t="str">
        <f>IF('ԷնՀ-ՄԷԳ (ՏՋ)'!Y42=0,"",'ԷնՀ-ՄԷԳ (ՏՋ)'!Y42)</f>
        <v/>
      </c>
      <c r="Z42" s="832" t="str">
        <f>IF('ԷնՀ-ՄԷԳ (ՏՋ)'!Z42=0,"",'ԷնՀ-ՄԷԳ (ՏՋ)'!Z42)</f>
        <v/>
      </c>
      <c r="AA42" s="706">
        <f>IF('ԷնՀ-ՄԷԳ (ՏՋ)'!AA42=0,"",'ԷնՀ-ՄԷԳ (ՏՋ)'!AA42)</f>
        <v>243.31644158344909</v>
      </c>
      <c r="AB42" s="557">
        <f>IF('ԷնՀ-ՄԷԳ (ՏՋ)'!AB42=0,"",'ԷնՀ-ՄԷԳ (ՏՋ)'!AB42)</f>
        <v>2.7566E-2</v>
      </c>
      <c r="AC42" s="842" t="str">
        <f>IF('ԷնՀ-ՄԷԳ (ՏՋ)'!AC42=0,"",'ԷնՀ-ՄԷԳ (ՏՋ)'!AC42)</f>
        <v/>
      </c>
      <c r="AD42" s="832" t="str">
        <f>IF('ԷնՀ-ՄԷԳ (ՏՋ)'!AD42=0,"",'ԷնՀ-ՄԷԳ (ՏՋ)'!AD42)</f>
        <v/>
      </c>
      <c r="AE42" s="842" t="str">
        <f>IF('ԷնՀ-ՄԷԳ (ՏՋ)'!AE42=0,"",'ԷնՀ-ՄԷԳ (ՏՋ)'!AE42)</f>
        <v/>
      </c>
      <c r="AF42" s="842" t="str">
        <f>IF('ԷնՀ-ՄԷԳ (ՏՋ)'!AF42=0,"",'ԷնՀ-ՄԷԳ (ՏՋ)'!AF42)</f>
        <v/>
      </c>
      <c r="AG42" s="832" t="str">
        <f>IF('ԷնՀ-ՄԷԳ (ՏՋ)'!AG42=0,"",'ԷնՀ-ՄԷԳ (ՏՋ)'!AG42)</f>
        <v/>
      </c>
      <c r="AH42" s="842">
        <f>IF('ԷնՀ-ՄԷԳ (ՏՋ)'!AH42=0,"",'ԷնՀ-ՄԷԳ (ՏՋ)'!AH42)</f>
        <v>2.7566E-2</v>
      </c>
      <c r="AI42" s="832" t="str">
        <f>IF('ԷնՀ-ՄԷԳ (ՏՋ)'!AI42=0,"",'ԷնՀ-ՄԷԳ (ՏՋ)'!AI42)</f>
        <v/>
      </c>
      <c r="AJ42" s="842" t="str">
        <f>IF('ԷնՀ-ՄԷԳ (ՏՋ)'!AJ42=0,"",'ԷնՀ-ՄԷԳ (ՏՋ)'!AJ42)</f>
        <v/>
      </c>
      <c r="AK42" s="849" t="str">
        <f>IF('ԷնՀ-ՄԷԳ (ՏՋ)'!AK42=0,"",'ԷնՀ-ՄԷԳ (ՏՋ)'!AK42)</f>
        <v/>
      </c>
      <c r="AL42" s="706" t="str">
        <f>IF('ԷնՀ-ՄԷԳ (ՏՋ)'!AL42=0,"",'ԷնՀ-ՄԷԳ (ՏՋ)'!AL42)</f>
        <v/>
      </c>
      <c r="AM42" s="656">
        <f>IF('ԷնՀ-ՄԷԳ (ՏՋ)'!AM42=0,"",'ԷնՀ-ՄԷԳ (ՏՋ)'!AM42)</f>
        <v>2878.8552</v>
      </c>
    </row>
    <row r="43" spans="1:40" s="107" customFormat="1" ht="38.25" outlineLevel="1">
      <c r="B43" s="623" t="s">
        <v>705</v>
      </c>
      <c r="C43" s="777" t="s">
        <v>545</v>
      </c>
      <c r="D43" s="689" t="s">
        <v>706</v>
      </c>
      <c r="E43" s="743" t="s">
        <v>338</v>
      </c>
      <c r="F43" s="829">
        <f>IF('ԷնՀ-ՄԷԳ (ՏՋ)'!F43=0,"",'ԷնՀ-ՄԷԳ (ՏՋ)'!F43)</f>
        <v>3606.6316135114016</v>
      </c>
      <c r="G43" s="667" t="str">
        <f>IF('ԷնՀ-ՄԷԳ (ՏՋ)'!G43=0,"",'ԷնՀ-ՄԷԳ (ՏՋ)'!G43)</f>
        <v/>
      </c>
      <c r="H43" s="832" t="str">
        <f>IF('ԷնՀ-ՄԷԳ (ՏՋ)'!H43=0,"",'ԷնՀ-ՄԷԳ (ՏՋ)'!H43)</f>
        <v/>
      </c>
      <c r="I43" s="842" t="str">
        <f>IF('ԷնՀ-ՄԷԳ (ՏՋ)'!I43=0,"",'ԷնՀ-ՄԷԳ (ՏՋ)'!I43)</f>
        <v/>
      </c>
      <c r="J43" s="832" t="str">
        <f>IF('ԷնՀ-ՄԷԳ (ՏՋ)'!J43=0,"",'ԷնՀ-ՄԷԳ (ՏՋ)'!J43)</f>
        <v/>
      </c>
      <c r="K43" s="842" t="str">
        <f>IF('ԷնՀ-ՄԷԳ (ՏՋ)'!K43=0,"",'ԷնՀ-ՄԷԳ (ՏՋ)'!K43)</f>
        <v/>
      </c>
      <c r="L43" s="832" t="str">
        <f>IF('ԷնՀ-ՄԷԳ (ՏՋ)'!L43=0,"",'ԷնՀ-ՄԷԳ (ՏՋ)'!L43)</f>
        <v/>
      </c>
      <c r="M43" s="842" t="str">
        <f>IF('ԷնՀ-ՄԷԳ (ՏՋ)'!M43=0,"",'ԷնՀ-ՄԷԳ (ՏՋ)'!M43)</f>
        <v/>
      </c>
      <c r="N43" s="835">
        <f>IF('ԷնՀ-ՄԷԳ (ՏՋ)'!N43=0,"",'ԷնՀ-ՄԷԳ (ՏՋ)'!N43)</f>
        <v>24.549470100000001</v>
      </c>
      <c r="O43" s="842">
        <f>IF('ԷնՀ-ՄԷԳ (ՏՋ)'!O43=0,"",'ԷնՀ-ՄԷԳ (ՏՋ)'!O43)</f>
        <v>0.25944</v>
      </c>
      <c r="P43" s="832" t="str">
        <f>IF('ԷնՀ-ՄԷԳ (ՏՋ)'!P43=0,"",'ԷնՀ-ՄԷԳ (ՏՋ)'!P43)</f>
        <v/>
      </c>
      <c r="Q43" s="842" t="str">
        <f>IF('ԷնՀ-ՄԷԳ (ՏՋ)'!Q43=0,"",'ԷնՀ-ՄԷԳ (ՏՋ)'!Q43)</f>
        <v/>
      </c>
      <c r="R43" s="832" t="str">
        <f>IF('ԷնՀ-ՄԷԳ (ՏՋ)'!R43=0,"",'ԷնՀ-ՄԷԳ (ՏՋ)'!R43)</f>
        <v/>
      </c>
      <c r="S43" s="842" t="str">
        <f>IF('ԷնՀ-ՄԷԳ (ՏՋ)'!S43=0,"",'ԷնՀ-ՄԷԳ (ՏՋ)'!S43)</f>
        <v/>
      </c>
      <c r="T43" s="832" t="str">
        <f>IF('ԷնՀ-ՄԷԳ (ՏՋ)'!T43=0,"",'ԷնՀ-ՄԷԳ (ՏՋ)'!T43)</f>
        <v/>
      </c>
      <c r="U43" s="842">
        <f>IF('ԷնՀ-ՄԷԳ (ՏՋ)'!U43=0,"",'ԷնՀ-ՄԷԳ (ՏՋ)'!U43)</f>
        <v>24.290030099999999</v>
      </c>
      <c r="V43" s="832" t="str">
        <f>IF('ԷնՀ-ՄԷԳ (ՏՋ)'!V43=0,"",'ԷնՀ-ՄԷԳ (ՏՋ)'!V43)</f>
        <v/>
      </c>
      <c r="W43" s="842" t="str">
        <f>IF('ԷնՀ-ՄԷԳ (ՏՋ)'!W43=0,"",'ԷնՀ-ՄԷԳ (ՏՋ)'!W43)</f>
        <v/>
      </c>
      <c r="X43" s="832" t="str">
        <f>IF('ԷնՀ-ՄԷԳ (ՏՋ)'!X43=0,"",'ԷնՀ-ՄԷԳ (ՏՋ)'!X43)</f>
        <v/>
      </c>
      <c r="Y43" s="842" t="str">
        <f>IF('ԷնՀ-ՄԷԳ (ՏՋ)'!Y43=0,"",'ԷնՀ-ՄԷԳ (ՏՋ)'!Y43)</f>
        <v/>
      </c>
      <c r="Z43" s="832" t="str">
        <f>IF('ԷնՀ-ՄԷԳ (ՏՋ)'!Z43=0,"",'ԷնՀ-ՄԷԳ (ՏՋ)'!Z43)</f>
        <v/>
      </c>
      <c r="AA43" s="706">
        <f>IF('ԷնՀ-ՄԷԳ (ՏՋ)'!AA43=0,"",'ԷնՀ-ՄԷԳ (ՏՋ)'!AA43)</f>
        <v>2622.760743411402</v>
      </c>
      <c r="AB43" s="557">
        <f>IF('ԷնՀ-ՄԷԳ (ՏՋ)'!AB43=0,"",'ԷնՀ-ՄԷԳ (ՏՋ)'!AB43)</f>
        <v>8.3400000000000002E-2</v>
      </c>
      <c r="AC43" s="842" t="str">
        <f>IF('ԷնՀ-ՄԷԳ (ՏՋ)'!AC43=0,"",'ԷնՀ-ՄԷԳ (ՏՋ)'!AC43)</f>
        <v/>
      </c>
      <c r="AD43" s="832" t="str">
        <f>IF('ԷնՀ-ՄԷԳ (ՏՋ)'!AD43=0,"",'ԷնՀ-ՄԷԳ (ՏՋ)'!AD43)</f>
        <v/>
      </c>
      <c r="AE43" s="842" t="str">
        <f>IF('ԷնՀ-ՄԷԳ (ՏՋ)'!AE43=0,"",'ԷնՀ-ՄԷԳ (ՏՋ)'!AE43)</f>
        <v/>
      </c>
      <c r="AF43" s="842" t="str">
        <f>IF('ԷնՀ-ՄԷԳ (ՏՋ)'!AF43=0,"",'ԷնՀ-ՄԷԳ (ՏՋ)'!AF43)</f>
        <v/>
      </c>
      <c r="AG43" s="832">
        <f>IF('ԷնՀ-ՄԷԳ (ՏՋ)'!AG43=0,"",'ԷնՀ-ՄԷԳ (ՏՋ)'!AG43)</f>
        <v>8.3400000000000002E-2</v>
      </c>
      <c r="AH43" s="842" t="str">
        <f>IF('ԷնՀ-ՄԷԳ (ՏՋ)'!AH43=0,"",'ԷնՀ-ՄԷԳ (ՏՋ)'!AH43)</f>
        <v/>
      </c>
      <c r="AI43" s="832" t="str">
        <f>IF('ԷնՀ-ՄԷԳ (ՏՋ)'!AI43=0,"",'ԷնՀ-ՄԷԳ (ՏՋ)'!AI43)</f>
        <v/>
      </c>
      <c r="AJ43" s="842" t="str">
        <f>IF('ԷնՀ-ՄԷԳ (ՏՋ)'!AJ43=0,"",'ԷնՀ-ՄԷԳ (ՏՋ)'!AJ43)</f>
        <v/>
      </c>
      <c r="AK43" s="849" t="str">
        <f>IF('ԷնՀ-ՄԷԳ (ՏՋ)'!AK43=0,"",'ԷնՀ-ՄԷԳ (ՏՋ)'!AK43)</f>
        <v/>
      </c>
      <c r="AL43" s="706" t="str">
        <f>IF('ԷնՀ-ՄԷԳ (ՏՋ)'!AL43=0,"",'ԷնՀ-ՄԷԳ (ՏՋ)'!AL43)</f>
        <v/>
      </c>
      <c r="AM43" s="656">
        <f>IF('ԷնՀ-ՄԷԳ (ՏՋ)'!AM43=0,"",'ԷնՀ-ՄԷԳ (ՏՋ)'!AM43)</f>
        <v>959.23799999999994</v>
      </c>
    </row>
    <row r="44" spans="1:40" s="107" customFormat="1" ht="38.25" outlineLevel="1">
      <c r="B44" s="623" t="s">
        <v>707</v>
      </c>
      <c r="C44" s="777" t="s">
        <v>547</v>
      </c>
      <c r="D44" s="689" t="s">
        <v>548</v>
      </c>
      <c r="E44" s="743" t="s">
        <v>339</v>
      </c>
      <c r="F44" s="829">
        <f>IF('ԷնՀ-ՄԷԳ (ՏՋ)'!F44=0,"",'ԷնՀ-ՄԷԳ (ՏՋ)'!F44)</f>
        <v>217.80539336527698</v>
      </c>
      <c r="G44" s="667" t="str">
        <f>IF('ԷնՀ-ՄԷԳ (ՏՋ)'!G44=0,"",'ԷնՀ-ՄԷԳ (ՏՋ)'!G44)</f>
        <v/>
      </c>
      <c r="H44" s="832" t="str">
        <f>IF('ԷնՀ-ՄԷԳ (ՏՋ)'!H44=0,"",'ԷնՀ-ՄԷԳ (ՏՋ)'!H44)</f>
        <v/>
      </c>
      <c r="I44" s="842" t="str">
        <f>IF('ԷնՀ-ՄԷԳ (ՏՋ)'!I44=0,"",'ԷնՀ-ՄԷԳ (ՏՋ)'!I44)</f>
        <v/>
      </c>
      <c r="J44" s="832" t="str">
        <f>IF('ԷնՀ-ՄԷԳ (ՏՋ)'!J44=0,"",'ԷնՀ-ՄԷԳ (ՏՋ)'!J44)</f>
        <v/>
      </c>
      <c r="K44" s="842" t="str">
        <f>IF('ԷնՀ-ՄԷԳ (ՏՋ)'!K44=0,"",'ԷնՀ-ՄԷԳ (ՏՋ)'!K44)</f>
        <v/>
      </c>
      <c r="L44" s="832" t="str">
        <f>IF('ԷնՀ-ՄԷԳ (ՏՋ)'!L44=0,"",'ԷնՀ-ՄԷԳ (ՏՋ)'!L44)</f>
        <v/>
      </c>
      <c r="M44" s="842" t="str">
        <f>IF('ԷնՀ-ՄԷԳ (ՏՋ)'!M44=0,"",'ԷնՀ-ՄԷԳ (ՏՋ)'!M44)</f>
        <v/>
      </c>
      <c r="N44" s="835" t="str">
        <f>IF('ԷնՀ-ՄԷԳ (ՏՋ)'!N44=0,"",'ԷնՀ-ՄԷԳ (ՏՋ)'!N44)</f>
        <v/>
      </c>
      <c r="O44" s="842" t="str">
        <f>IF('ԷնՀ-ՄԷԳ (ՏՋ)'!O44=0,"",'ԷնՀ-ՄԷԳ (ՏՋ)'!O44)</f>
        <v/>
      </c>
      <c r="P44" s="832" t="str">
        <f>IF('ԷնՀ-ՄԷԳ (ՏՋ)'!P44=0,"",'ԷնՀ-ՄԷԳ (ՏՋ)'!P44)</f>
        <v/>
      </c>
      <c r="Q44" s="842" t="str">
        <f>IF('ԷնՀ-ՄԷԳ (ՏՋ)'!Q44=0,"",'ԷնՀ-ՄԷԳ (ՏՋ)'!Q44)</f>
        <v/>
      </c>
      <c r="R44" s="832" t="str">
        <f>IF('ԷնՀ-ՄԷԳ (ՏՋ)'!R44=0,"",'ԷնՀ-ՄԷԳ (ՏՋ)'!R44)</f>
        <v/>
      </c>
      <c r="S44" s="842" t="str">
        <f>IF('ԷնՀ-ՄԷԳ (ՏՋ)'!S44=0,"",'ԷնՀ-ՄԷԳ (ՏՋ)'!S44)</f>
        <v/>
      </c>
      <c r="T44" s="832" t="str">
        <f>IF('ԷնՀ-ՄԷԳ (ՏՋ)'!T44=0,"",'ԷնՀ-ՄԷԳ (ՏՋ)'!T44)</f>
        <v/>
      </c>
      <c r="U44" s="842" t="str">
        <f>IF('ԷնՀ-ՄԷԳ (ՏՋ)'!U44=0,"",'ԷնՀ-ՄԷԳ (ՏՋ)'!U44)</f>
        <v/>
      </c>
      <c r="V44" s="832" t="str">
        <f>IF('ԷնՀ-ՄԷԳ (ՏՋ)'!V44=0,"",'ԷնՀ-ՄԷԳ (ՏՋ)'!V44)</f>
        <v/>
      </c>
      <c r="W44" s="842" t="str">
        <f>IF('ԷնՀ-ՄԷԳ (ՏՋ)'!W44=0,"",'ԷնՀ-ՄԷԳ (ՏՋ)'!W44)</f>
        <v/>
      </c>
      <c r="X44" s="832" t="str">
        <f>IF('ԷնՀ-ՄԷԳ (ՏՋ)'!X44=0,"",'ԷնՀ-ՄԷԳ (ՏՋ)'!X44)</f>
        <v/>
      </c>
      <c r="Y44" s="842" t="str">
        <f>IF('ԷնՀ-ՄԷԳ (ՏՋ)'!Y44=0,"",'ԷնՀ-ՄԷԳ (ՏՋ)'!Y44)</f>
        <v/>
      </c>
      <c r="Z44" s="832" t="str">
        <f>IF('ԷնՀ-ՄԷԳ (ՏՋ)'!Z44=0,"",'ԷնՀ-ՄԷԳ (ՏՋ)'!Z44)</f>
        <v/>
      </c>
      <c r="AA44" s="706">
        <f>IF('ԷնՀ-ՄԷԳ (ՏՋ)'!AA44=0,"",'ԷնՀ-ՄԷԳ (ՏՋ)'!AA44)</f>
        <v>145.920593365277</v>
      </c>
      <c r="AB44" s="557" t="str">
        <f>IF('ԷնՀ-ՄԷԳ (ՏՋ)'!AB44=0,"",'ԷնՀ-ՄԷԳ (ՏՋ)'!AB44)</f>
        <v/>
      </c>
      <c r="AC44" s="842" t="str">
        <f>IF('ԷնՀ-ՄԷԳ (ՏՋ)'!AC44=0,"",'ԷնՀ-ՄԷԳ (ՏՋ)'!AC44)</f>
        <v/>
      </c>
      <c r="AD44" s="832" t="str">
        <f>IF('ԷնՀ-ՄԷԳ (ՏՋ)'!AD44=0,"",'ԷնՀ-ՄԷԳ (ՏՋ)'!AD44)</f>
        <v/>
      </c>
      <c r="AE44" s="842" t="str">
        <f>IF('ԷնՀ-ՄԷԳ (ՏՋ)'!AE44=0,"",'ԷնՀ-ՄԷԳ (ՏՋ)'!AE44)</f>
        <v/>
      </c>
      <c r="AF44" s="842" t="str">
        <f>IF('ԷնՀ-ՄԷԳ (ՏՋ)'!AF44=0,"",'ԷնՀ-ՄԷԳ (ՏՋ)'!AF44)</f>
        <v/>
      </c>
      <c r="AG44" s="832" t="str">
        <f>IF('ԷնՀ-ՄԷԳ (ՏՋ)'!AG44=0,"",'ԷնՀ-ՄԷԳ (ՏՋ)'!AG44)</f>
        <v/>
      </c>
      <c r="AH44" s="842" t="str">
        <f>IF('ԷնՀ-ՄԷԳ (ՏՋ)'!AH44=0,"",'ԷնՀ-ՄԷԳ (ՏՋ)'!AH44)</f>
        <v/>
      </c>
      <c r="AI44" s="832" t="str">
        <f>IF('ԷնՀ-ՄԷԳ (ՏՋ)'!AI44=0,"",'ԷնՀ-ՄԷԳ (ՏՋ)'!AI44)</f>
        <v/>
      </c>
      <c r="AJ44" s="842" t="str">
        <f>IF('ԷնՀ-ՄԷԳ (ՏՋ)'!AJ44=0,"",'ԷնՀ-ՄԷԳ (ՏՋ)'!AJ44)</f>
        <v/>
      </c>
      <c r="AK44" s="849" t="str">
        <f>IF('ԷնՀ-ՄԷԳ (ՏՋ)'!AK44=0,"",'ԷնՀ-ՄԷԳ (ՏՋ)'!AK44)</f>
        <v/>
      </c>
      <c r="AL44" s="706" t="str">
        <f>IF('ԷնՀ-ՄԷԳ (ՏՋ)'!AL44=0,"",'ԷնՀ-ՄԷԳ (ՏՋ)'!AL44)</f>
        <v/>
      </c>
      <c r="AM44" s="656">
        <f>IF('ԷնՀ-ՄԷԳ (ՏՋ)'!AM44=0,"",'ԷնՀ-ՄԷԳ (ՏՋ)'!AM44)</f>
        <v>71.884799999999998</v>
      </c>
    </row>
    <row r="45" spans="1:40" s="107" customFormat="1" ht="25.5" outlineLevel="1">
      <c r="B45" s="623" t="s">
        <v>708</v>
      </c>
      <c r="C45" s="777" t="s">
        <v>549</v>
      </c>
      <c r="D45" s="689" t="s">
        <v>550</v>
      </c>
      <c r="E45" s="743" t="s">
        <v>340</v>
      </c>
      <c r="F45" s="829">
        <f>IF('ԷնՀ-ՄԷԳ (ՏՋ)'!F45=0,"",'ԷնՀ-ՄԷԳ (ՏՋ)'!F45)</f>
        <v>44.305469391697642</v>
      </c>
      <c r="G45" s="667" t="str">
        <f>IF('ԷնՀ-ՄԷԳ (ՏՋ)'!G45=0,"",'ԷնՀ-ՄԷԳ (ՏՋ)'!G45)</f>
        <v/>
      </c>
      <c r="H45" s="832" t="str">
        <f>IF('ԷնՀ-ՄԷԳ (ՏՋ)'!H45=0,"",'ԷնՀ-ՄԷԳ (ՏՋ)'!H45)</f>
        <v/>
      </c>
      <c r="I45" s="842" t="str">
        <f>IF('ԷնՀ-ՄԷԳ (ՏՋ)'!I45=0,"",'ԷնՀ-ՄԷԳ (ՏՋ)'!I45)</f>
        <v/>
      </c>
      <c r="J45" s="832" t="str">
        <f>IF('ԷնՀ-ՄԷԳ (ՏՋ)'!J45=0,"",'ԷնՀ-ՄԷԳ (ՏՋ)'!J45)</f>
        <v/>
      </c>
      <c r="K45" s="842" t="str">
        <f>IF('ԷնՀ-ՄԷԳ (ՏՋ)'!K45=0,"",'ԷնՀ-ՄԷԳ (ՏՋ)'!K45)</f>
        <v/>
      </c>
      <c r="L45" s="832" t="str">
        <f>IF('ԷնՀ-ՄԷԳ (ՏՋ)'!L45=0,"",'ԷնՀ-ՄԷԳ (ՏՋ)'!L45)</f>
        <v/>
      </c>
      <c r="M45" s="842" t="str">
        <f>IF('ԷնՀ-ՄԷԳ (ՏՋ)'!M45=0,"",'ԷնՀ-ՄԷԳ (ՏՋ)'!M45)</f>
        <v/>
      </c>
      <c r="N45" s="835" t="str">
        <f>IF('ԷնՀ-ՄԷԳ (ՏՋ)'!N45=0,"",'ԷնՀ-ՄԷԳ (ՏՋ)'!N45)</f>
        <v/>
      </c>
      <c r="O45" s="842" t="str">
        <f>IF('ԷնՀ-ՄԷԳ (ՏՋ)'!O45=0,"",'ԷնՀ-ՄԷԳ (ՏՋ)'!O45)</f>
        <v/>
      </c>
      <c r="P45" s="832" t="str">
        <f>IF('ԷնՀ-ՄԷԳ (ՏՋ)'!P45=0,"",'ԷնՀ-ՄԷԳ (ՏՋ)'!P45)</f>
        <v/>
      </c>
      <c r="Q45" s="842" t="str">
        <f>IF('ԷնՀ-ՄԷԳ (ՏՋ)'!Q45=0,"",'ԷնՀ-ՄԷԳ (ՏՋ)'!Q45)</f>
        <v/>
      </c>
      <c r="R45" s="832" t="str">
        <f>IF('ԷնՀ-ՄԷԳ (ՏՋ)'!R45=0,"",'ԷնՀ-ՄԷԳ (ՏՋ)'!R45)</f>
        <v/>
      </c>
      <c r="S45" s="842" t="str">
        <f>IF('ԷնՀ-ՄԷԳ (ՏՋ)'!S45=0,"",'ԷնՀ-ՄԷԳ (ՏՋ)'!S45)</f>
        <v/>
      </c>
      <c r="T45" s="832" t="str">
        <f>IF('ԷնՀ-ՄԷԳ (ՏՋ)'!T45=0,"",'ԷնՀ-ՄԷԳ (ՏՋ)'!T45)</f>
        <v/>
      </c>
      <c r="U45" s="842" t="str">
        <f>IF('ԷնՀ-ՄԷԳ (ՏՋ)'!U45=0,"",'ԷնՀ-ՄԷԳ (ՏՋ)'!U45)</f>
        <v/>
      </c>
      <c r="V45" s="832" t="str">
        <f>IF('ԷնՀ-ՄԷԳ (ՏՋ)'!V45=0,"",'ԷնՀ-ՄԷԳ (ՏՋ)'!V45)</f>
        <v/>
      </c>
      <c r="W45" s="842" t="str">
        <f>IF('ԷնՀ-ՄԷԳ (ՏՋ)'!W45=0,"",'ԷնՀ-ՄԷԳ (ՏՋ)'!W45)</f>
        <v/>
      </c>
      <c r="X45" s="832" t="str">
        <f>IF('ԷնՀ-ՄԷԳ (ՏՋ)'!X45=0,"",'ԷնՀ-ՄԷԳ (ՏՋ)'!X45)</f>
        <v/>
      </c>
      <c r="Y45" s="842" t="str">
        <f>IF('ԷնՀ-ՄԷԳ (ՏՋ)'!Y45=0,"",'ԷնՀ-ՄԷԳ (ՏՋ)'!Y45)</f>
        <v/>
      </c>
      <c r="Z45" s="832" t="str">
        <f>IF('ԷնՀ-ՄԷԳ (ՏՋ)'!Z45=0,"",'ԷնՀ-ՄԷԳ (ՏՋ)'!Z45)</f>
        <v/>
      </c>
      <c r="AA45" s="706">
        <f>IF('ԷնՀ-ՄԷԳ (ՏՋ)'!AA45=0,"",'ԷնՀ-ՄԷԳ (ՏՋ)'!AA45)</f>
        <v>2.7708633916976408</v>
      </c>
      <c r="AB45" s="557">
        <f>IF('ԷնՀ-ՄԷԳ (ՏՋ)'!AB45=0,"",'ԷնՀ-ՄԷԳ (ՏՋ)'!AB45)</f>
        <v>32.102606000000002</v>
      </c>
      <c r="AC45" s="842" t="str">
        <f>IF('ԷնՀ-ՄԷԳ (ՏՋ)'!AC45=0,"",'ԷնՀ-ՄԷԳ (ՏՋ)'!AC45)</f>
        <v/>
      </c>
      <c r="AD45" s="832" t="str">
        <f>IF('ԷնՀ-ՄԷԳ (ՏՋ)'!AD45=0,"",'ԷնՀ-ՄԷԳ (ՏՋ)'!AD45)</f>
        <v/>
      </c>
      <c r="AE45" s="842" t="str">
        <f>IF('ԷնՀ-ՄԷԳ (ՏՋ)'!AE45=0,"",'ԷնՀ-ՄԷԳ (ՏՋ)'!AE45)</f>
        <v/>
      </c>
      <c r="AF45" s="842" t="str">
        <f>IF('ԷնՀ-ՄԷԳ (ՏՋ)'!AF45=0,"",'ԷնՀ-ՄԷԳ (ՏՋ)'!AF45)</f>
        <v/>
      </c>
      <c r="AG45" s="832">
        <f>IF('ԷնՀ-ՄԷԳ (ՏՋ)'!AG45=0,"",'ԷնՀ-ՄԷԳ (ՏՋ)'!AG45)</f>
        <v>32.102606000000002</v>
      </c>
      <c r="AH45" s="842" t="str">
        <f>IF('ԷնՀ-ՄԷԳ (ՏՋ)'!AH45=0,"",'ԷնՀ-ՄԷԳ (ՏՋ)'!AH45)</f>
        <v/>
      </c>
      <c r="AI45" s="832" t="str">
        <f>IF('ԷնՀ-ՄԷԳ (ՏՋ)'!AI45=0,"",'ԷնՀ-ՄԷԳ (ՏՋ)'!AI45)</f>
        <v/>
      </c>
      <c r="AJ45" s="842" t="str">
        <f>IF('ԷնՀ-ՄԷԳ (ՏՋ)'!AJ45=0,"",'ԷնՀ-ՄԷԳ (ՏՋ)'!AJ45)</f>
        <v/>
      </c>
      <c r="AK45" s="849" t="str">
        <f>IF('ԷնՀ-ՄԷԳ (ՏՋ)'!AK45=0,"",'ԷնՀ-ՄԷԳ (ՏՋ)'!AK45)</f>
        <v/>
      </c>
      <c r="AL45" s="706" t="str">
        <f>IF('ԷնՀ-ՄԷԳ (ՏՋ)'!AL45=0,"",'ԷնՀ-ՄԷԳ (ՏՋ)'!AL45)</f>
        <v/>
      </c>
      <c r="AM45" s="656">
        <f>IF('ԷնՀ-ՄԷԳ (ՏՋ)'!AM45=0,"",'ԷնՀ-ՄԷԳ (ՏՋ)'!AM45)</f>
        <v>9.4320000000000004</v>
      </c>
    </row>
    <row r="46" spans="1:40" s="107" customFormat="1" ht="27" outlineLevel="1">
      <c r="B46" s="623" t="s">
        <v>709</v>
      </c>
      <c r="C46" s="777" t="s">
        <v>551</v>
      </c>
      <c r="D46" s="689" t="s">
        <v>552</v>
      </c>
      <c r="E46" s="743" t="s">
        <v>346</v>
      </c>
      <c r="F46" s="829">
        <f>IF('ԷնՀ-ՄԷԳ (ՏՋ)'!F46=0,"",'ԷնՀ-ՄԷԳ (ՏՋ)'!F46)</f>
        <v>54.843151320921592</v>
      </c>
      <c r="G46" s="667" t="str">
        <f>IF('ԷնՀ-ՄԷԳ (ՏՋ)'!G46=0,"",'ԷնՀ-ՄԷԳ (ՏՋ)'!G46)</f>
        <v/>
      </c>
      <c r="H46" s="832" t="str">
        <f>IF('ԷնՀ-ՄԷԳ (ՏՋ)'!H46=0,"",'ԷնՀ-ՄԷԳ (ՏՋ)'!H46)</f>
        <v/>
      </c>
      <c r="I46" s="842" t="str">
        <f>IF('ԷնՀ-ՄԷԳ (ՏՋ)'!I46=0,"",'ԷնՀ-ՄԷԳ (ՏՋ)'!I46)</f>
        <v/>
      </c>
      <c r="J46" s="832" t="str">
        <f>IF('ԷնՀ-ՄԷԳ (ՏՋ)'!J46=0,"",'ԷնՀ-ՄԷԳ (ՏՋ)'!J46)</f>
        <v/>
      </c>
      <c r="K46" s="842" t="str">
        <f>IF('ԷնՀ-ՄԷԳ (ՏՋ)'!K46=0,"",'ԷնՀ-ՄԷԳ (ՏՋ)'!K46)</f>
        <v/>
      </c>
      <c r="L46" s="832" t="str">
        <f>IF('ԷնՀ-ՄԷԳ (ՏՋ)'!L46=0,"",'ԷնՀ-ՄԷԳ (ՏՋ)'!L46)</f>
        <v/>
      </c>
      <c r="M46" s="842" t="str">
        <f>IF('ԷնՀ-ՄԷԳ (ՏՋ)'!M46=0,"",'ԷնՀ-ՄԷԳ (ՏՋ)'!M46)</f>
        <v/>
      </c>
      <c r="N46" s="835" t="str">
        <f>IF('ԷնՀ-ՄԷԳ (ՏՋ)'!N46=0,"",'ԷնՀ-ՄԷԳ (ՏՋ)'!N46)</f>
        <v/>
      </c>
      <c r="O46" s="842" t="str">
        <f>IF('ԷնՀ-ՄԷԳ (ՏՋ)'!O46=0,"",'ԷնՀ-ՄԷԳ (ՏՋ)'!O46)</f>
        <v/>
      </c>
      <c r="P46" s="832" t="str">
        <f>IF('ԷնՀ-ՄԷԳ (ՏՋ)'!P46=0,"",'ԷնՀ-ՄԷԳ (ՏՋ)'!P46)</f>
        <v/>
      </c>
      <c r="Q46" s="842" t="str">
        <f>IF('ԷնՀ-ՄԷԳ (ՏՋ)'!Q46=0,"",'ԷնՀ-ՄԷԳ (ՏՋ)'!Q46)</f>
        <v/>
      </c>
      <c r="R46" s="832" t="str">
        <f>IF('ԷնՀ-ՄԷԳ (ՏՋ)'!R46=0,"",'ԷնՀ-ՄԷԳ (ՏՋ)'!R46)</f>
        <v/>
      </c>
      <c r="S46" s="842" t="str">
        <f>IF('ԷնՀ-ՄԷԳ (ՏՋ)'!S46=0,"",'ԷնՀ-ՄԷԳ (ՏՋ)'!S46)</f>
        <v/>
      </c>
      <c r="T46" s="832" t="str">
        <f>IF('ԷնՀ-ՄԷԳ (ՏՋ)'!T46=0,"",'ԷնՀ-ՄԷԳ (ՏՋ)'!T46)</f>
        <v/>
      </c>
      <c r="U46" s="842" t="str">
        <f>IF('ԷնՀ-ՄԷԳ (ՏՋ)'!U46=0,"",'ԷնՀ-ՄԷԳ (ՏՋ)'!U46)</f>
        <v/>
      </c>
      <c r="V46" s="832" t="str">
        <f>IF('ԷնՀ-ՄԷԳ (ՏՋ)'!V46=0,"",'ԷնՀ-ՄԷԳ (ՏՋ)'!V46)</f>
        <v/>
      </c>
      <c r="W46" s="842" t="str">
        <f>IF('ԷնՀ-ՄԷԳ (ՏՋ)'!W46=0,"",'ԷնՀ-ՄԷԳ (ՏՋ)'!W46)</f>
        <v/>
      </c>
      <c r="X46" s="832" t="str">
        <f>IF('ԷնՀ-ՄԷԳ (ՏՋ)'!X46=0,"",'ԷնՀ-ՄԷԳ (ՏՋ)'!X46)</f>
        <v/>
      </c>
      <c r="Y46" s="842" t="str">
        <f>IF('ԷնՀ-ՄԷԳ (ՏՋ)'!Y46=0,"",'ԷնՀ-ՄԷԳ (ՏՋ)'!Y46)</f>
        <v/>
      </c>
      <c r="Z46" s="832" t="str">
        <f>IF('ԷնՀ-ՄԷԳ (ՏՋ)'!Z46=0,"",'ԷնՀ-ՄԷԳ (ՏՋ)'!Z46)</f>
        <v/>
      </c>
      <c r="AA46" s="706">
        <f>IF('ԷնՀ-ՄԷԳ (ՏՋ)'!AA46=0,"",'ԷնՀ-ՄԷԳ (ՏՋ)'!AA46)</f>
        <v>17.213988820921593</v>
      </c>
      <c r="AB46" s="557">
        <f>IF('ԷնՀ-ՄԷԳ (ՏՋ)'!AB46=0,"",'ԷնՀ-ՄԷԳ (ՏՋ)'!AB46)</f>
        <v>9.5562500000000009E-2</v>
      </c>
      <c r="AC46" s="842" t="str">
        <f>IF('ԷնՀ-ՄԷԳ (ՏՋ)'!AC46=0,"",'ԷնՀ-ՄԷԳ (ՏՋ)'!AC46)</f>
        <v/>
      </c>
      <c r="AD46" s="832" t="str">
        <f>IF('ԷնՀ-ՄԷԳ (ՏՋ)'!AD46=0,"",'ԷնՀ-ՄԷԳ (ՏՋ)'!AD46)</f>
        <v/>
      </c>
      <c r="AE46" s="842" t="str">
        <f>IF('ԷնՀ-ՄԷԳ (ՏՋ)'!AE46=0,"",'ԷնՀ-ՄԷԳ (ՏՋ)'!AE46)</f>
        <v/>
      </c>
      <c r="AF46" s="842" t="str">
        <f>IF('ԷնՀ-ՄԷԳ (ՏՋ)'!AF46=0,"",'ԷնՀ-ՄԷԳ (ՏՋ)'!AF46)</f>
        <v/>
      </c>
      <c r="AG46" s="832">
        <f>IF('ԷնՀ-ՄԷԳ (ՏՋ)'!AG46=0,"",'ԷնՀ-ՄԷԳ (ՏՋ)'!AG46)</f>
        <v>9.5562500000000009E-2</v>
      </c>
      <c r="AH46" s="842" t="str">
        <f>IF('ԷնՀ-ՄԷԳ (ՏՋ)'!AH46=0,"",'ԷնՀ-ՄԷԳ (ՏՋ)'!AH46)</f>
        <v/>
      </c>
      <c r="AI46" s="832" t="str">
        <f>IF('ԷնՀ-ՄԷԳ (ՏՋ)'!AI46=0,"",'ԷնՀ-ՄԷԳ (ՏՋ)'!AI46)</f>
        <v/>
      </c>
      <c r="AJ46" s="842" t="str">
        <f>IF('ԷնՀ-ՄԷԳ (ՏՋ)'!AJ46=0,"",'ԷնՀ-ՄԷԳ (ՏՋ)'!AJ46)</f>
        <v/>
      </c>
      <c r="AK46" s="849" t="str">
        <f>IF('ԷնՀ-ՄԷԳ (ՏՋ)'!AK46=0,"",'ԷնՀ-ՄԷԳ (ՏՋ)'!AK46)</f>
        <v/>
      </c>
      <c r="AL46" s="706" t="str">
        <f>IF('ԷնՀ-ՄԷԳ (ՏՋ)'!AL46=0,"",'ԷնՀ-ՄԷԳ (ՏՋ)'!AL46)</f>
        <v/>
      </c>
      <c r="AM46" s="656">
        <f>IF('ԷնՀ-ՄԷԳ (ՏՋ)'!AM46=0,"",'ԷնՀ-ՄԷԳ (ՏՋ)'!AM46)</f>
        <v>37.5336</v>
      </c>
    </row>
    <row r="47" spans="1:40" s="107" customFormat="1" ht="13.5" outlineLevel="1">
      <c r="B47" s="623" t="s">
        <v>710</v>
      </c>
      <c r="C47" s="777" t="s">
        <v>553</v>
      </c>
      <c r="D47" s="689" t="s">
        <v>554</v>
      </c>
      <c r="E47" s="743" t="s">
        <v>313</v>
      </c>
      <c r="F47" s="829">
        <f>IF('ԷնՀ-ՄԷԳ (ՏՋ)'!F47=0,"",'ԷնՀ-ՄԷԳ (ՏՋ)'!F47)</f>
        <v>301.11456480471014</v>
      </c>
      <c r="G47" s="667">
        <f>IF('ԷնՀ-ՄԷԳ (ՏՋ)'!G47=0,"",'ԷնՀ-ՄԷԳ (ՏՋ)'!G47)</f>
        <v>2.3828999999999999E-2</v>
      </c>
      <c r="H47" s="832" t="str">
        <f>IF('ԷնՀ-ՄԷԳ (ՏՋ)'!H47=0,"",'ԷնՀ-ՄԷԳ (ՏՋ)'!H47)</f>
        <v/>
      </c>
      <c r="I47" s="842">
        <f>IF('ԷնՀ-ՄԷԳ (ՏՋ)'!I47=0,"",'ԷնՀ-ՄԷԳ (ՏՋ)'!I47)</f>
        <v>2.3828999999999999E-2</v>
      </c>
      <c r="J47" s="832" t="str">
        <f>IF('ԷնՀ-ՄԷԳ (ՏՋ)'!J47=0,"",'ԷնՀ-ՄԷԳ (ՏՋ)'!J47)</f>
        <v/>
      </c>
      <c r="K47" s="842" t="str">
        <f>IF('ԷնՀ-ՄԷԳ (ՏՋ)'!K47=0,"",'ԷնՀ-ՄԷԳ (ՏՋ)'!K47)</f>
        <v/>
      </c>
      <c r="L47" s="832" t="str">
        <f>IF('ԷնՀ-ՄԷԳ (ՏՋ)'!L47=0,"",'ԷնՀ-ՄԷԳ (ՏՋ)'!L47)</f>
        <v/>
      </c>
      <c r="M47" s="842" t="str">
        <f>IF('ԷնՀ-ՄԷԳ (ՏՋ)'!M47=0,"",'ԷնՀ-ՄԷԳ (ՏՋ)'!M47)</f>
        <v/>
      </c>
      <c r="N47" s="835">
        <f>IF('ԷնՀ-ՄԷԳ (ՏՋ)'!N47=0,"",'ԷնՀ-ՄԷԳ (ՏՋ)'!N47)</f>
        <v>37.847632539999999</v>
      </c>
      <c r="O47" s="842">
        <f>IF('ԷնՀ-ՄԷԳ (ՏՋ)'!O47=0,"",'ԷնՀ-ՄԷԳ (ՏՋ)'!O47)</f>
        <v>0.76267999999999991</v>
      </c>
      <c r="P47" s="832" t="str">
        <f>IF('ԷնՀ-ՄԷԳ (ՏՋ)'!P47=0,"",'ԷնՀ-ՄԷԳ (ՏՋ)'!P47)</f>
        <v/>
      </c>
      <c r="Q47" s="842" t="str">
        <f>IF('ԷնՀ-ՄԷԳ (ՏՋ)'!Q47=0,"",'ԷնՀ-ՄԷԳ (ՏՋ)'!Q47)</f>
        <v/>
      </c>
      <c r="R47" s="832">
        <f>IF('ԷնՀ-ՄԷԳ (ՏՋ)'!R47=0,"",'ԷնՀ-ՄԷԳ (ՏՋ)'!R47)</f>
        <v>3.5047400000000004</v>
      </c>
      <c r="S47" s="842" t="str">
        <f>IF('ԷնՀ-ՄԷԳ (ՏՋ)'!S47=0,"",'ԷնՀ-ՄԷԳ (ՏՋ)'!S47)</f>
        <v/>
      </c>
      <c r="T47" s="832" t="str">
        <f>IF('ԷնՀ-ՄԷԳ (ՏՋ)'!T47=0,"",'ԷնՀ-ՄԷԳ (ՏՋ)'!T47)</f>
        <v/>
      </c>
      <c r="U47" s="842">
        <f>IF('ԷնՀ-ՄԷԳ (ՏՋ)'!U47=0,"",'ԷնՀ-ՄԷԳ (ՏՋ)'!U47)</f>
        <v>33.580212539999998</v>
      </c>
      <c r="V47" s="832" t="str">
        <f>IF('ԷնՀ-ՄԷԳ (ՏՋ)'!V47=0,"",'ԷնՀ-ՄԷԳ (ՏՋ)'!V47)</f>
        <v/>
      </c>
      <c r="W47" s="842" t="str">
        <f>IF('ԷնՀ-ՄԷԳ (ՏՋ)'!W47=0,"",'ԷնՀ-ՄԷԳ (ՏՋ)'!W47)</f>
        <v/>
      </c>
      <c r="X47" s="832" t="str">
        <f>IF('ԷնՀ-ՄԷԳ (ՏՋ)'!X47=0,"",'ԷնՀ-ՄԷԳ (ՏՋ)'!X47)</f>
        <v/>
      </c>
      <c r="Y47" s="842" t="str">
        <f>IF('ԷնՀ-ՄԷԳ (ՏՋ)'!Y47=0,"",'ԷնՀ-ՄԷԳ (ՏՋ)'!Y47)</f>
        <v/>
      </c>
      <c r="Z47" s="832" t="str">
        <f>IF('ԷնՀ-ՄԷԳ (ՏՋ)'!Z47=0,"",'ԷնՀ-ՄԷԳ (ՏՋ)'!Z47)</f>
        <v/>
      </c>
      <c r="AA47" s="706">
        <f>IF('ԷնՀ-ՄԷԳ (ՏՋ)'!AA47=0,"",'ԷնՀ-ՄԷԳ (ՏՋ)'!AA47)</f>
        <v>151.1159622247101</v>
      </c>
      <c r="AB47" s="557">
        <f>IF('ԷնՀ-ՄԷԳ (ՏՋ)'!AB47=0,"",'ԷնՀ-ՄԷԳ (ՏՋ)'!AB47)</f>
        <v>1.5410400000000002E-3</v>
      </c>
      <c r="AC47" s="842" t="str">
        <f>IF('ԷնՀ-ՄԷԳ (ՏՋ)'!AC47=0,"",'ԷնՀ-ՄԷԳ (ՏՋ)'!AC47)</f>
        <v/>
      </c>
      <c r="AD47" s="832" t="str">
        <f>IF('ԷնՀ-ՄԷԳ (ՏՋ)'!AD47=0,"",'ԷնՀ-ՄԷԳ (ՏՋ)'!AD47)</f>
        <v/>
      </c>
      <c r="AE47" s="842" t="str">
        <f>IF('ԷնՀ-ՄԷԳ (ՏՋ)'!AE47=0,"",'ԷնՀ-ՄԷԳ (ՏՋ)'!AE47)</f>
        <v/>
      </c>
      <c r="AF47" s="842" t="str">
        <f>IF('ԷնՀ-ՄԷԳ (ՏՋ)'!AF47=0,"",'ԷնՀ-ՄԷԳ (ՏՋ)'!AF47)</f>
        <v/>
      </c>
      <c r="AG47" s="832">
        <f>IF('ԷնՀ-ՄԷԳ (ՏՋ)'!AG47=0,"",'ԷնՀ-ՄԷԳ (ՏՋ)'!AG47)</f>
        <v>1.3900000000000002E-3</v>
      </c>
      <c r="AH47" s="842">
        <f>IF('ԷնՀ-ՄԷԳ (ՏՋ)'!AH47=0,"",'ԷնՀ-ՄԷԳ (ՏՋ)'!AH47)</f>
        <v>1.5104000000000002E-4</v>
      </c>
      <c r="AI47" s="832" t="str">
        <f>IF('ԷնՀ-ՄԷԳ (ՏՋ)'!AI47=0,"",'ԷնՀ-ՄԷԳ (ՏՋ)'!AI47)</f>
        <v/>
      </c>
      <c r="AJ47" s="842" t="str">
        <f>IF('ԷնՀ-ՄԷԳ (ՏՋ)'!AJ47=0,"",'ԷնՀ-ՄԷԳ (ՏՋ)'!AJ47)</f>
        <v/>
      </c>
      <c r="AK47" s="849" t="str">
        <f>IF('ԷնՀ-ՄԷԳ (ՏՋ)'!AK47=0,"",'ԷնՀ-ՄԷԳ (ՏՋ)'!AK47)</f>
        <v/>
      </c>
      <c r="AL47" s="706" t="str">
        <f>IF('ԷնՀ-ՄԷԳ (ՏՋ)'!AL47=0,"",'ԷնՀ-ՄԷԳ (ՏՋ)'!AL47)</f>
        <v/>
      </c>
      <c r="AM47" s="656">
        <f>IF('ԷնՀ-ՄԷԳ (ՏՋ)'!AM47=0,"",'ԷնՀ-ՄԷԳ (ՏՋ)'!AM47)</f>
        <v>112.12560000000001</v>
      </c>
    </row>
    <row r="48" spans="1:40" s="107" customFormat="1" ht="13.5" outlineLevel="1">
      <c r="B48" s="623" t="s">
        <v>711</v>
      </c>
      <c r="C48" s="777" t="s">
        <v>555</v>
      </c>
      <c r="D48" s="689" t="s">
        <v>496</v>
      </c>
      <c r="E48" s="743" t="s">
        <v>344</v>
      </c>
      <c r="F48" s="829">
        <f>IF('ԷնՀ-ՄԷԳ (ՏՋ)'!F48=0,"",'ԷնՀ-ՄԷԳ (ՏՋ)'!F48)</f>
        <v>221.00096975861356</v>
      </c>
      <c r="G48" s="667" t="str">
        <f>IF('ԷնՀ-ՄԷԳ (ՏՋ)'!G48=0,"",'ԷնՀ-ՄԷԳ (ՏՋ)'!G48)</f>
        <v/>
      </c>
      <c r="H48" s="832" t="str">
        <f>IF('ԷնՀ-ՄԷԳ (ՏՋ)'!H48=0,"",'ԷնՀ-ՄԷԳ (ՏՋ)'!H48)</f>
        <v/>
      </c>
      <c r="I48" s="842" t="str">
        <f>IF('ԷնՀ-ՄԷԳ (ՏՋ)'!I48=0,"",'ԷնՀ-ՄԷԳ (ՏՋ)'!I48)</f>
        <v/>
      </c>
      <c r="J48" s="832" t="str">
        <f>IF('ԷնՀ-ՄԷԳ (ՏՋ)'!J48=0,"",'ԷնՀ-ՄԷԳ (ՏՋ)'!J48)</f>
        <v/>
      </c>
      <c r="K48" s="842" t="str">
        <f>IF('ԷնՀ-ՄԷԳ (ՏՋ)'!K48=0,"",'ԷնՀ-ՄԷԳ (ՏՋ)'!K48)</f>
        <v/>
      </c>
      <c r="L48" s="832" t="str">
        <f>IF('ԷնՀ-ՄԷԳ (ՏՋ)'!L48=0,"",'ԷնՀ-ՄԷԳ (ՏՋ)'!L48)</f>
        <v/>
      </c>
      <c r="M48" s="842" t="str">
        <f>IF('ԷնՀ-ՄԷԳ (ՏՋ)'!M48=0,"",'ԷնՀ-ՄԷԳ (ՏՋ)'!M48)</f>
        <v/>
      </c>
      <c r="N48" s="835">
        <f>IF('ԷնՀ-ՄԷԳ (ՏՋ)'!N48=0,"",'ԷնՀ-ՄԷԳ (ՏՋ)'!N48)</f>
        <v>0.13077159999999999</v>
      </c>
      <c r="O48" s="842">
        <f>IF('ԷնՀ-ՄԷԳ (ՏՋ)'!O48=0,"",'ԷնՀ-ՄԷԳ (ՏՋ)'!O48)</f>
        <v>5.9799999999999999E-2</v>
      </c>
      <c r="P48" s="832" t="str">
        <f>IF('ԷնՀ-ՄԷԳ (ՏՋ)'!P48=0,"",'ԷնՀ-ՄԷԳ (ՏՋ)'!P48)</f>
        <v/>
      </c>
      <c r="Q48" s="842" t="str">
        <f>IF('ԷնՀ-ՄԷԳ (ՏՋ)'!Q48=0,"",'ԷնՀ-ՄԷԳ (ՏՋ)'!Q48)</f>
        <v/>
      </c>
      <c r="R48" s="832" t="str">
        <f>IF('ԷնՀ-ՄԷԳ (ՏՋ)'!R48=0,"",'ԷնՀ-ՄԷԳ (ՏՋ)'!R48)</f>
        <v/>
      </c>
      <c r="S48" s="842" t="str">
        <f>IF('ԷնՀ-ՄԷԳ (ՏՋ)'!S48=0,"",'ԷնՀ-ՄԷԳ (ՏՋ)'!S48)</f>
        <v/>
      </c>
      <c r="T48" s="832" t="str">
        <f>IF('ԷնՀ-ՄԷԳ (ՏՋ)'!T48=0,"",'ԷնՀ-ՄԷԳ (ՏՋ)'!T48)</f>
        <v/>
      </c>
      <c r="U48" s="842">
        <f>IF('ԷնՀ-ՄԷԳ (ՏՋ)'!U48=0,"",'ԷնՀ-ՄԷԳ (ՏՋ)'!U48)</f>
        <v>7.0971599999999996E-2</v>
      </c>
      <c r="V48" s="832" t="str">
        <f>IF('ԷնՀ-ՄԷԳ (ՏՋ)'!V48=0,"",'ԷնՀ-ՄԷԳ (ՏՋ)'!V48)</f>
        <v/>
      </c>
      <c r="W48" s="842" t="str">
        <f>IF('ԷնՀ-ՄԷԳ (ՏՋ)'!W48=0,"",'ԷնՀ-ՄԷԳ (ՏՋ)'!W48)</f>
        <v/>
      </c>
      <c r="X48" s="832" t="str">
        <f>IF('ԷնՀ-ՄԷԳ (ՏՋ)'!X48=0,"",'ԷնՀ-ՄԷԳ (ՏՋ)'!X48)</f>
        <v/>
      </c>
      <c r="Y48" s="842" t="str">
        <f>IF('ԷնՀ-ՄԷԳ (ՏՋ)'!Y48=0,"",'ԷնՀ-ՄԷԳ (ՏՋ)'!Y48)</f>
        <v/>
      </c>
      <c r="Z48" s="832" t="str">
        <f>IF('ԷնՀ-ՄԷԳ (ՏՋ)'!Z48=0,"",'ԷնՀ-ՄԷԳ (ՏՋ)'!Z48)</f>
        <v/>
      </c>
      <c r="AA48" s="706">
        <f>IF('ԷնՀ-ՄԷԳ (ՏՋ)'!AA48=0,"",'ԷնՀ-ՄԷԳ (ՏՋ)'!AA48)</f>
        <v>53.027398158613593</v>
      </c>
      <c r="AB48" s="557" t="str">
        <f>IF('ԷնՀ-ՄԷԳ (ՏՋ)'!AB48=0,"",'ԷնՀ-ՄԷԳ (ՏՋ)'!AB48)</f>
        <v/>
      </c>
      <c r="AC48" s="842" t="str">
        <f>IF('ԷնՀ-ՄԷԳ (ՏՋ)'!AC48=0,"",'ԷնՀ-ՄԷԳ (ՏՋ)'!AC48)</f>
        <v/>
      </c>
      <c r="AD48" s="832" t="str">
        <f>IF('ԷնՀ-ՄԷԳ (ՏՋ)'!AD48=0,"",'ԷնՀ-ՄԷԳ (ՏՋ)'!AD48)</f>
        <v/>
      </c>
      <c r="AE48" s="842" t="str">
        <f>IF('ԷնՀ-ՄԷԳ (ՏՋ)'!AE48=0,"",'ԷնՀ-ՄԷԳ (ՏՋ)'!AE48)</f>
        <v/>
      </c>
      <c r="AF48" s="842" t="str">
        <f>IF('ԷնՀ-ՄԷԳ (ՏՋ)'!AF48=0,"",'ԷնՀ-ՄԷԳ (ՏՋ)'!AF48)</f>
        <v/>
      </c>
      <c r="AG48" s="832" t="str">
        <f>IF('ԷնՀ-ՄԷԳ (ՏՋ)'!AG48=0,"",'ԷնՀ-ՄԷԳ (ՏՋ)'!AG48)</f>
        <v/>
      </c>
      <c r="AH48" s="842" t="str">
        <f>IF('ԷնՀ-ՄԷԳ (ՏՋ)'!AH48=0,"",'ԷնՀ-ՄԷԳ (ՏՋ)'!AH48)</f>
        <v/>
      </c>
      <c r="AI48" s="832" t="str">
        <f>IF('ԷնՀ-ՄԷԳ (ՏՋ)'!AI48=0,"",'ԷնՀ-ՄԷԳ (ՏՋ)'!AI48)</f>
        <v/>
      </c>
      <c r="AJ48" s="842" t="str">
        <f>IF('ԷնՀ-ՄԷԳ (ՏՋ)'!AJ48=0,"",'ԷնՀ-ՄԷԳ (ՏՋ)'!AJ48)</f>
        <v/>
      </c>
      <c r="AK48" s="849" t="str">
        <f>IF('ԷնՀ-ՄԷԳ (ՏՋ)'!AK48=0,"",'ԷնՀ-ՄԷԳ (ՏՋ)'!AK48)</f>
        <v/>
      </c>
      <c r="AL48" s="706" t="str">
        <f>IF('ԷնՀ-ՄԷԳ (ՏՋ)'!AL48=0,"",'ԷնՀ-ՄԷԳ (ՏՋ)'!AL48)</f>
        <v/>
      </c>
      <c r="AM48" s="656">
        <f>IF('ԷնՀ-ՄԷԳ (ՏՋ)'!AM48=0,"",'ԷնՀ-ՄԷԳ (ՏՋ)'!AM48)</f>
        <v>167.84279999999998</v>
      </c>
    </row>
    <row r="49" spans="1:39" ht="14.25" outlineLevel="1">
      <c r="A49" s="105"/>
      <c r="B49" s="999" t="s">
        <v>169</v>
      </c>
      <c r="C49" s="980" t="s">
        <v>556</v>
      </c>
      <c r="D49" s="981" t="s">
        <v>557</v>
      </c>
      <c r="E49" s="1000" t="s">
        <v>195</v>
      </c>
      <c r="F49" s="993">
        <f>IF('ԷնՀ-ՄԷԳ (ՏՋ)'!F49=0,"",'ԷնՀ-ՄԷԳ (ՏՋ)'!F49)</f>
        <v>25853.201154500843</v>
      </c>
      <c r="G49" s="728" t="str">
        <f>IF('ԷնՀ-ՄԷԳ (ՏՋ)'!G49=0,"",'ԷնՀ-ՄԷԳ (ՏՋ)'!G49)</f>
        <v/>
      </c>
      <c r="H49" s="994" t="str">
        <f>IF('ԷնՀ-ՄԷԳ (ՏՋ)'!H49=0,"",'ԷնՀ-ՄԷԳ (ՏՋ)'!H49)</f>
        <v/>
      </c>
      <c r="I49" s="995" t="str">
        <f>IF('ԷնՀ-ՄԷԳ (ՏՋ)'!I49=0,"",'ԷնՀ-ՄԷԳ (ՏՋ)'!I49)</f>
        <v/>
      </c>
      <c r="J49" s="994" t="str">
        <f>IF('ԷնՀ-ՄԷԳ (ՏՋ)'!J49=0,"",'ԷնՀ-ՄԷԳ (ՏՋ)'!J49)</f>
        <v/>
      </c>
      <c r="K49" s="995" t="str">
        <f>IF('ԷնՀ-ՄԷԳ (ՏՋ)'!K49=0,"",'ԷնՀ-ՄԷԳ (ՏՋ)'!K49)</f>
        <v/>
      </c>
      <c r="L49" s="994" t="str">
        <f>IF('ԷնՀ-ՄԷԳ (ՏՋ)'!L49=0,"",'ԷնՀ-ՄԷԳ (ՏՋ)'!L49)</f>
        <v/>
      </c>
      <c r="M49" s="995" t="str">
        <f>IF('ԷնՀ-ՄԷԳ (ՏՋ)'!M49=0,"",'ԷնՀ-ՄԷԳ (ՏՋ)'!M49)</f>
        <v/>
      </c>
      <c r="N49" s="996">
        <f>IF('ԷնՀ-ՄԷԳ (ՏՋ)'!N49=0,"",'ԷնՀ-ՄԷԳ (ՏՋ)'!N49)</f>
        <v>9306.4805677470013</v>
      </c>
      <c r="O49" s="995">
        <f>IF('ԷնՀ-ՄԷԳ (ՏՋ)'!O49=0,"",'ԷնՀ-ՄԷԳ (ՏՋ)'!O49)</f>
        <v>33.051551999999994</v>
      </c>
      <c r="P49" s="994">
        <f>IF('ԷնՀ-ՄԷԳ (ՏՋ)'!P49=0,"",'ԷնՀ-ՄԷԳ (ՏՋ)'!P49)</f>
        <v>6142.284090000001</v>
      </c>
      <c r="Q49" s="995" t="str">
        <f>IF('ԷնՀ-ՄԷԳ (ՏՋ)'!Q49=0,"",'ԷնՀ-ՄԷԳ (ՏՋ)'!Q49)</f>
        <v/>
      </c>
      <c r="R49" s="994" t="str">
        <f>IF('ԷնՀ-ՄԷԳ (ՏՋ)'!R49=0,"",'ԷնՀ-ՄԷԳ (ՏՋ)'!R49)</f>
        <v/>
      </c>
      <c r="S49" s="995" t="str">
        <f>IF('ԷնՀ-ՄԷԳ (ՏՋ)'!S49=0,"",'ԷնՀ-ՄԷԳ (ՏՋ)'!S49)</f>
        <v/>
      </c>
      <c r="T49" s="994" t="str">
        <f>IF('ԷնՀ-ՄԷԳ (ՏՋ)'!T49=0,"",'ԷնՀ-ՄԷԳ (ՏՋ)'!T49)</f>
        <v/>
      </c>
      <c r="U49" s="995">
        <f>IF('ԷնՀ-ՄԷԳ (ՏՋ)'!U49=0,"",'ԷնՀ-ՄԷԳ (ՏՋ)'!U49)</f>
        <v>3131.1449257470003</v>
      </c>
      <c r="V49" s="994" t="str">
        <f>IF('ԷնՀ-ՄԷԳ (ՏՋ)'!V49=0,"",'ԷնՀ-ՄԷԳ (ՏՋ)'!V49)</f>
        <v/>
      </c>
      <c r="W49" s="995" t="str">
        <f>IF('ԷնՀ-ՄԷԳ (ՏՋ)'!W49=0,"",'ԷնՀ-ՄԷԳ (ՏՋ)'!W49)</f>
        <v/>
      </c>
      <c r="X49" s="994" t="str">
        <f>IF('ԷնՀ-ՄԷԳ (ՏՋ)'!X49=0,"",'ԷնՀ-ՄԷԳ (ՏՋ)'!X49)</f>
        <v/>
      </c>
      <c r="Y49" s="995" t="str">
        <f>IF('ԷնՀ-ՄԷԳ (ՏՋ)'!Y49=0,"",'ԷնՀ-ՄԷԳ (ՏՋ)'!Y49)</f>
        <v/>
      </c>
      <c r="Z49" s="994" t="str">
        <f>IF('ԷնՀ-ՄԷԳ (ՏՋ)'!Z49=0,"",'ԷնՀ-ՄԷԳ (ՏՋ)'!Z49)</f>
        <v/>
      </c>
      <c r="AA49" s="997">
        <f>IF('ԷնՀ-ՄԷԳ (ՏՋ)'!AA49=0,"",'ԷնՀ-ՄԷԳ (ՏՋ)'!AA49)</f>
        <v>16185.305786753845</v>
      </c>
      <c r="AB49" s="726" t="str">
        <f>IF('ԷնՀ-ՄԷԳ (ՏՋ)'!AB49=0,"",'ԷնՀ-ՄԷԳ (ՏՋ)'!AB49)</f>
        <v/>
      </c>
      <c r="AC49" s="995" t="str">
        <f>IF('ԷնՀ-ՄԷԳ (ՏՋ)'!AC49=0,"",'ԷնՀ-ՄԷԳ (ՏՋ)'!AC49)</f>
        <v/>
      </c>
      <c r="AD49" s="994" t="str">
        <f>IF('ԷնՀ-ՄԷԳ (ՏՋ)'!AD49=0,"",'ԷնՀ-ՄԷԳ (ՏՋ)'!AD49)</f>
        <v/>
      </c>
      <c r="AE49" s="995" t="str">
        <f>IF('ԷնՀ-ՄԷԳ (ՏՋ)'!AE49=0,"",'ԷնՀ-ՄԷԳ (ՏՋ)'!AE49)</f>
        <v/>
      </c>
      <c r="AF49" s="995" t="str">
        <f>IF('ԷնՀ-ՄԷԳ (ՏՋ)'!AF49=0,"",'ԷնՀ-ՄԷԳ (ՏՋ)'!AF49)</f>
        <v/>
      </c>
      <c r="AG49" s="994" t="str">
        <f>IF('ԷնՀ-ՄԷԳ (ՏՋ)'!AG49=0,"",'ԷնՀ-ՄԷԳ (ՏՋ)'!AG49)</f>
        <v/>
      </c>
      <c r="AH49" s="995" t="str">
        <f>IF('ԷնՀ-ՄԷԳ (ՏՋ)'!AH49=0,"",'ԷնՀ-ՄԷԳ (ՏՋ)'!AH49)</f>
        <v/>
      </c>
      <c r="AI49" s="994" t="str">
        <f>IF('ԷնՀ-ՄԷԳ (ՏՋ)'!AI49=0,"",'ԷնՀ-ՄԷԳ (ՏՋ)'!AI49)</f>
        <v/>
      </c>
      <c r="AJ49" s="995" t="str">
        <f>IF('ԷնՀ-ՄԷԳ (ՏՋ)'!AJ49=0,"",'ԷնՀ-ՄԷԳ (ՏՋ)'!AJ49)</f>
        <v/>
      </c>
      <c r="AK49" s="998" t="str">
        <f>IF('ԷնՀ-ՄԷԳ (ՏՋ)'!AK49=0,"",'ԷնՀ-ՄԷԳ (ՏՋ)'!AK49)</f>
        <v/>
      </c>
      <c r="AL49" s="997" t="str">
        <f>IF('ԷնՀ-ՄԷԳ (ՏՋ)'!AL49=0,"",'ԷնՀ-ՄԷԳ (ՏՋ)'!AL49)</f>
        <v/>
      </c>
      <c r="AM49" s="729">
        <f>IF('ԷնՀ-ՄԷԳ (ՏՋ)'!AM49=0,"",'ԷնՀ-ՄԷԳ (ՏՋ)'!AM49)</f>
        <v>361.41480000000001</v>
      </c>
    </row>
    <row r="50" spans="1:39" ht="27" outlineLevel="1">
      <c r="A50" s="105"/>
      <c r="B50" s="552" t="s">
        <v>712</v>
      </c>
      <c r="C50" s="777" t="s">
        <v>558</v>
      </c>
      <c r="D50" s="689" t="s">
        <v>559</v>
      </c>
      <c r="E50" s="743" t="s">
        <v>315</v>
      </c>
      <c r="F50" s="829">
        <f>IF('ԷնՀ-ՄԷԳ (ՏՋ)'!F50=0,"",'ԷնՀ-ՄԷԳ (ՏՋ)'!F50)</f>
        <v>257.91120000000001</v>
      </c>
      <c r="G50" s="667" t="str">
        <f>IF('ԷնՀ-ՄԷԳ (ՏՋ)'!G50=0,"",'ԷնՀ-ՄԷԳ (ՏՋ)'!G50)</f>
        <v/>
      </c>
      <c r="H50" s="832" t="str">
        <f>IF('ԷնՀ-ՄԷԳ (ՏՋ)'!H50=0,"",'ԷնՀ-ՄԷԳ (ՏՋ)'!H50)</f>
        <v/>
      </c>
      <c r="I50" s="842" t="str">
        <f>IF('ԷնՀ-ՄԷԳ (ՏՋ)'!I50=0,"",'ԷնՀ-ՄԷԳ (ՏՋ)'!I50)</f>
        <v/>
      </c>
      <c r="J50" s="832" t="str">
        <f>IF('ԷնՀ-ՄԷԳ (ՏՋ)'!J50=0,"",'ԷնՀ-ՄԷԳ (ՏՋ)'!J50)</f>
        <v/>
      </c>
      <c r="K50" s="842" t="str">
        <f>IF('ԷնՀ-ՄԷԳ (ՏՋ)'!K50=0,"",'ԷնՀ-ՄԷԳ (ՏՋ)'!K50)</f>
        <v/>
      </c>
      <c r="L50" s="832" t="str">
        <f>IF('ԷնՀ-ՄԷԳ (ՏՋ)'!L50=0,"",'ԷնՀ-ՄԷԳ (ՏՋ)'!L50)</f>
        <v/>
      </c>
      <c r="M50" s="842" t="str">
        <f>IF('ԷնՀ-ՄԷԳ (ՏՋ)'!M50=0,"",'ԷնՀ-ՄԷԳ (ՏՋ)'!M50)</f>
        <v/>
      </c>
      <c r="N50" s="835" t="str">
        <f>IF('ԷնՀ-ՄԷԳ (ՏՋ)'!N50=0,"",'ԷնՀ-ՄԷԳ (ՏՋ)'!N50)</f>
        <v/>
      </c>
      <c r="O50" s="842" t="str">
        <f>IF('ԷնՀ-ՄԷԳ (ՏՋ)'!O50=0,"",'ԷնՀ-ՄԷԳ (ՏՋ)'!O50)</f>
        <v/>
      </c>
      <c r="P50" s="832" t="str">
        <f>IF('ԷնՀ-ՄԷԳ (ՏՋ)'!P50=0,"",'ԷնՀ-ՄԷԳ (ՏՋ)'!P50)</f>
        <v/>
      </c>
      <c r="Q50" s="842" t="str">
        <f>IF('ԷնՀ-ՄԷԳ (ՏՋ)'!Q50=0,"",'ԷնՀ-ՄԷԳ (ՏՋ)'!Q50)</f>
        <v/>
      </c>
      <c r="R50" s="832" t="str">
        <f>IF('ԷնՀ-ՄԷԳ (ՏՋ)'!R50=0,"",'ԷնՀ-ՄԷԳ (ՏՋ)'!R50)</f>
        <v/>
      </c>
      <c r="S50" s="842" t="str">
        <f>IF('ԷնՀ-ՄԷԳ (ՏՋ)'!S50=0,"",'ԷնՀ-ՄԷԳ (ՏՋ)'!S50)</f>
        <v/>
      </c>
      <c r="T50" s="832" t="str">
        <f>IF('ԷնՀ-ՄԷԳ (ՏՋ)'!T50=0,"",'ԷնՀ-ՄԷԳ (ՏՋ)'!T50)</f>
        <v/>
      </c>
      <c r="U50" s="842" t="str">
        <f>IF('ԷնՀ-ՄԷԳ (ՏՋ)'!U50=0,"",'ԷնՀ-ՄԷԳ (ՏՋ)'!U50)</f>
        <v/>
      </c>
      <c r="V50" s="832" t="str">
        <f>IF('ԷնՀ-ՄԷԳ (ՏՋ)'!V50=0,"",'ԷնՀ-ՄԷԳ (ՏՋ)'!V50)</f>
        <v/>
      </c>
      <c r="W50" s="842" t="str">
        <f>IF('ԷնՀ-ՄԷԳ (ՏՋ)'!W50=0,"",'ԷնՀ-ՄԷԳ (ՏՋ)'!W50)</f>
        <v/>
      </c>
      <c r="X50" s="832" t="str">
        <f>IF('ԷնՀ-ՄԷԳ (ՏՋ)'!X50=0,"",'ԷնՀ-ՄԷԳ (ՏՋ)'!X50)</f>
        <v/>
      </c>
      <c r="Y50" s="842" t="str">
        <f>IF('ԷնՀ-ՄԷԳ (ՏՋ)'!Y50=0,"",'ԷնՀ-ՄԷԳ (ՏՋ)'!Y50)</f>
        <v/>
      </c>
      <c r="Z50" s="832" t="str">
        <f>IF('ԷնՀ-ՄԷԳ (ՏՋ)'!Z50=0,"",'ԷնՀ-ՄԷԳ (ՏՋ)'!Z50)</f>
        <v/>
      </c>
      <c r="AA50" s="706" t="str">
        <f>IF('ԷնՀ-ՄԷԳ (ՏՋ)'!AA50=0,"",'ԷնՀ-ՄԷԳ (ՏՋ)'!AA50)</f>
        <v/>
      </c>
      <c r="AB50" s="557" t="str">
        <f>IF('ԷնՀ-ՄԷԳ (ՏՋ)'!AB50=0,"",'ԷնՀ-ՄԷԳ (ՏՋ)'!AB50)</f>
        <v/>
      </c>
      <c r="AC50" s="842" t="str">
        <f>IF('ԷնՀ-ՄԷԳ (ՏՋ)'!AC50=0,"",'ԷնՀ-ՄԷԳ (ՏՋ)'!AC50)</f>
        <v/>
      </c>
      <c r="AD50" s="832" t="str">
        <f>IF('ԷնՀ-ՄԷԳ (ՏՋ)'!AD50=0,"",'ԷնՀ-ՄԷԳ (ՏՋ)'!AD50)</f>
        <v/>
      </c>
      <c r="AE50" s="842" t="str">
        <f>IF('ԷնՀ-ՄԷԳ (ՏՋ)'!AE50=0,"",'ԷնՀ-ՄԷԳ (ՏՋ)'!AE50)</f>
        <v/>
      </c>
      <c r="AF50" s="842" t="str">
        <f>IF('ԷնՀ-ՄԷԳ (ՏՋ)'!AF50=0,"",'ԷնՀ-ՄԷԳ (ՏՋ)'!AF50)</f>
        <v/>
      </c>
      <c r="AG50" s="832" t="str">
        <f>IF('ԷնՀ-ՄԷԳ (ՏՋ)'!AG50=0,"",'ԷնՀ-ՄԷԳ (ՏՋ)'!AG50)</f>
        <v/>
      </c>
      <c r="AH50" s="842" t="str">
        <f>IF('ԷնՀ-ՄԷԳ (ՏՋ)'!AH50=0,"",'ԷնՀ-ՄԷԳ (ՏՋ)'!AH50)</f>
        <v/>
      </c>
      <c r="AI50" s="832" t="str">
        <f>IF('ԷնՀ-ՄԷԳ (ՏՋ)'!AI50=0,"",'ԷնՀ-ՄԷԳ (ՏՋ)'!AI50)</f>
        <v/>
      </c>
      <c r="AJ50" s="842" t="str">
        <f>IF('ԷնՀ-ՄԷԳ (ՏՋ)'!AJ50=0,"",'ԷնՀ-ՄԷԳ (ՏՋ)'!AJ50)</f>
        <v/>
      </c>
      <c r="AK50" s="849" t="str">
        <f>IF('ԷնՀ-ՄԷԳ (ՏՋ)'!AK50=0,"",'ԷնՀ-ՄԷԳ (ՏՋ)'!AK50)</f>
        <v/>
      </c>
      <c r="AL50" s="706" t="str">
        <f>IF('ԷնՀ-ՄԷԳ (ՏՋ)'!AL50=0,"",'ԷնՀ-ՄԷԳ (ՏՋ)'!AL50)</f>
        <v/>
      </c>
      <c r="AM50" s="656">
        <f>IF('ԷնՀ-ՄԷԳ (ՏՋ)'!AM50=0,"",'ԷնՀ-ՄԷԳ (ՏՋ)'!AM50)</f>
        <v>257.91120000000001</v>
      </c>
    </row>
    <row r="51" spans="1:39" s="107" customFormat="1" ht="13.5" outlineLevel="1">
      <c r="B51" s="623" t="s">
        <v>713</v>
      </c>
      <c r="C51" s="777" t="s">
        <v>560</v>
      </c>
      <c r="D51" s="689" t="s">
        <v>561</v>
      </c>
      <c r="E51" s="743" t="s">
        <v>245</v>
      </c>
      <c r="F51" s="829">
        <f>IF('ԷնՀ-ՄԷԳ (ՏՋ)'!F51=0,"",'ԷնՀ-ՄԷԳ (ՏՋ)'!F51)</f>
        <v>25491.786354500844</v>
      </c>
      <c r="G51" s="667" t="str">
        <f>IF('ԷնՀ-ՄԷԳ (ՏՋ)'!G51=0,"",'ԷնՀ-ՄԷԳ (ՏՋ)'!G51)</f>
        <v/>
      </c>
      <c r="H51" s="832" t="str">
        <f>IF('ԷնՀ-ՄԷԳ (ՏՋ)'!H51=0,"",'ԷնՀ-ՄԷԳ (ՏՋ)'!H51)</f>
        <v/>
      </c>
      <c r="I51" s="842" t="str">
        <f>IF('ԷնՀ-ՄԷԳ (ՏՋ)'!I51=0,"",'ԷնՀ-ՄԷԳ (ՏՋ)'!I51)</f>
        <v/>
      </c>
      <c r="J51" s="832" t="str">
        <f>IF('ԷնՀ-ՄԷԳ (ՏՋ)'!J51=0,"",'ԷնՀ-ՄԷԳ (ՏՋ)'!J51)</f>
        <v/>
      </c>
      <c r="K51" s="842" t="str">
        <f>IF('ԷնՀ-ՄԷԳ (ՏՋ)'!K51=0,"",'ԷնՀ-ՄԷԳ (ՏՋ)'!K51)</f>
        <v/>
      </c>
      <c r="L51" s="832" t="str">
        <f>IF('ԷնՀ-ՄԷԳ (ՏՋ)'!L51=0,"",'ԷնՀ-ՄԷԳ (ՏՋ)'!L51)</f>
        <v/>
      </c>
      <c r="M51" s="842" t="str">
        <f>IF('ԷնՀ-ՄԷԳ (ՏՋ)'!M51=0,"",'ԷնՀ-ՄԷԳ (ՏՋ)'!M51)</f>
        <v/>
      </c>
      <c r="N51" s="835">
        <f>IF('ԷնՀ-ՄԷԳ (ՏՋ)'!N51=0,"",'ԷնՀ-ՄԷԳ (ՏՋ)'!N51)</f>
        <v>9306.4805677470013</v>
      </c>
      <c r="O51" s="842">
        <f>IF('ԷնՀ-ՄԷԳ (ՏՋ)'!O51=0,"",'ԷնՀ-ՄԷԳ (ՏՋ)'!O51)</f>
        <v>33.051551999999994</v>
      </c>
      <c r="P51" s="832">
        <f>IF('ԷնՀ-ՄԷԳ (ՏՋ)'!P51=0,"",'ԷնՀ-ՄԷԳ (ՏՋ)'!P51)</f>
        <v>6142.284090000001</v>
      </c>
      <c r="Q51" s="842" t="str">
        <f>IF('ԷնՀ-ՄԷԳ (ՏՋ)'!Q51=0,"",'ԷնՀ-ՄԷԳ (ՏՋ)'!Q51)</f>
        <v/>
      </c>
      <c r="R51" s="832" t="str">
        <f>IF('ԷնՀ-ՄԷԳ (ՏՋ)'!R51=0,"",'ԷնՀ-ՄԷԳ (ՏՋ)'!R51)</f>
        <v/>
      </c>
      <c r="S51" s="842" t="str">
        <f>IF('ԷնՀ-ՄԷԳ (ՏՋ)'!S51=0,"",'ԷնՀ-ՄԷԳ (ՏՋ)'!S51)</f>
        <v/>
      </c>
      <c r="T51" s="832" t="str">
        <f>IF('ԷնՀ-ՄԷԳ (ՏՋ)'!T51=0,"",'ԷնՀ-ՄԷԳ (ՏՋ)'!T51)</f>
        <v/>
      </c>
      <c r="U51" s="842">
        <f>IF('ԷնՀ-ՄԷԳ (ՏՋ)'!U51=0,"",'ԷնՀ-ՄԷԳ (ՏՋ)'!U51)</f>
        <v>3131.1449257470003</v>
      </c>
      <c r="V51" s="832" t="str">
        <f>IF('ԷնՀ-ՄԷԳ (ՏՋ)'!V51=0,"",'ԷնՀ-ՄԷԳ (ՏՋ)'!V51)</f>
        <v/>
      </c>
      <c r="W51" s="842" t="str">
        <f>IF('ԷնՀ-ՄԷԳ (ՏՋ)'!W51=0,"",'ԷնՀ-ՄԷԳ (ՏՋ)'!W51)</f>
        <v/>
      </c>
      <c r="X51" s="832" t="str">
        <f>IF('ԷնՀ-ՄԷԳ (ՏՋ)'!X51=0,"",'ԷնՀ-ՄԷԳ (ՏՋ)'!X51)</f>
        <v/>
      </c>
      <c r="Y51" s="842" t="str">
        <f>IF('ԷնՀ-ՄԷԳ (ՏՋ)'!Y51=0,"",'ԷնՀ-ՄԷԳ (ՏՋ)'!Y51)</f>
        <v/>
      </c>
      <c r="Z51" s="832" t="str">
        <f>IF('ԷնՀ-ՄԷԳ (ՏՋ)'!Z51=0,"",'ԷնՀ-ՄԷԳ (ՏՋ)'!Z51)</f>
        <v/>
      </c>
      <c r="AA51" s="706">
        <f>IF('ԷնՀ-ՄԷԳ (ՏՋ)'!AA51=0,"",'ԷնՀ-ՄԷԳ (ՏՋ)'!AA51)</f>
        <v>16185.305786753845</v>
      </c>
      <c r="AB51" s="557" t="str">
        <f>IF('ԷնՀ-ՄԷԳ (ՏՋ)'!AB51=0,"",'ԷնՀ-ՄԷԳ (ՏՋ)'!AB51)</f>
        <v/>
      </c>
      <c r="AC51" s="842" t="str">
        <f>IF('ԷնՀ-ՄԷԳ (ՏՋ)'!AC51=0,"",'ԷնՀ-ՄԷԳ (ՏՋ)'!AC51)</f>
        <v/>
      </c>
      <c r="AD51" s="832" t="str">
        <f>IF('ԷնՀ-ՄԷԳ (ՏՋ)'!AD51=0,"",'ԷնՀ-ՄԷԳ (ՏՋ)'!AD51)</f>
        <v/>
      </c>
      <c r="AE51" s="842" t="str">
        <f>IF('ԷնՀ-ՄԷԳ (ՏՋ)'!AE51=0,"",'ԷնՀ-ՄԷԳ (ՏՋ)'!AE51)</f>
        <v/>
      </c>
      <c r="AF51" s="842" t="str">
        <f>IF('ԷնՀ-ՄԷԳ (ՏՋ)'!AF51=0,"",'ԷնՀ-ՄԷԳ (ՏՋ)'!AF51)</f>
        <v/>
      </c>
      <c r="AG51" s="832" t="str">
        <f>IF('ԷնՀ-ՄԷԳ (ՏՋ)'!AG51=0,"",'ԷնՀ-ՄԷԳ (ՏՋ)'!AG51)</f>
        <v/>
      </c>
      <c r="AH51" s="842" t="str">
        <f>IF('ԷնՀ-ՄԷԳ (ՏՋ)'!AH51=0,"",'ԷնՀ-ՄԷԳ (ՏՋ)'!AH51)</f>
        <v/>
      </c>
      <c r="AI51" s="832" t="str">
        <f>IF('ԷնՀ-ՄԷԳ (ՏՋ)'!AI51=0,"",'ԷնՀ-ՄԷԳ (ՏՋ)'!AI51)</f>
        <v/>
      </c>
      <c r="AJ51" s="842" t="str">
        <f>IF('ԷնՀ-ՄԷԳ (ՏՋ)'!AJ51=0,"",'ԷնՀ-ՄԷԳ (ՏՋ)'!AJ51)</f>
        <v/>
      </c>
      <c r="AK51" s="849" t="str">
        <f>IF('ԷնՀ-ՄԷԳ (ՏՋ)'!AK51=0,"",'ԷնՀ-ՄԷԳ (ՏՋ)'!AK51)</f>
        <v/>
      </c>
      <c r="AL51" s="706" t="str">
        <f>IF('ԷնՀ-ՄԷԳ (ՏՋ)'!AL51=0,"",'ԷնՀ-ՄԷԳ (ՏՋ)'!AL51)</f>
        <v/>
      </c>
      <c r="AM51" s="656" t="str">
        <f>IF('ԷնՀ-ՄԷԳ (ՏՋ)'!AM51=0,"",'ԷնՀ-ՄԷԳ (ՏՋ)'!AM51)</f>
        <v/>
      </c>
    </row>
    <row r="52" spans="1:39" s="107" customFormat="1" ht="13.5" outlineLevel="1">
      <c r="B52" s="623" t="s">
        <v>714</v>
      </c>
      <c r="C52" s="777" t="s">
        <v>562</v>
      </c>
      <c r="D52" s="689" t="s">
        <v>563</v>
      </c>
      <c r="E52" s="743" t="s">
        <v>246</v>
      </c>
      <c r="F52" s="829">
        <f>IF('ԷնՀ-ՄԷԳ (ՏՋ)'!F52=0,"",'ԷնՀ-ՄԷԳ (ՏՋ)'!F52)</f>
        <v>72.5364</v>
      </c>
      <c r="G52" s="667" t="str">
        <f>IF('ԷնՀ-ՄԷԳ (ՏՋ)'!G52=0,"",'ԷնՀ-ՄԷԳ (ՏՋ)'!G52)</f>
        <v/>
      </c>
      <c r="H52" s="832" t="str">
        <f>IF('ԷնՀ-ՄԷԳ (ՏՋ)'!H52=0,"",'ԷնՀ-ՄԷԳ (ՏՋ)'!H52)</f>
        <v/>
      </c>
      <c r="I52" s="842" t="str">
        <f>IF('ԷնՀ-ՄԷԳ (ՏՋ)'!I52=0,"",'ԷնՀ-ՄԷԳ (ՏՋ)'!I52)</f>
        <v/>
      </c>
      <c r="J52" s="832" t="str">
        <f>IF('ԷնՀ-ՄԷԳ (ՏՋ)'!J52=0,"",'ԷնՀ-ՄԷԳ (ՏՋ)'!J52)</f>
        <v/>
      </c>
      <c r="K52" s="842" t="str">
        <f>IF('ԷնՀ-ՄԷԳ (ՏՋ)'!K52=0,"",'ԷնՀ-ՄԷԳ (ՏՋ)'!K52)</f>
        <v/>
      </c>
      <c r="L52" s="832" t="str">
        <f>IF('ԷնՀ-ՄԷԳ (ՏՋ)'!L52=0,"",'ԷնՀ-ՄԷԳ (ՏՋ)'!L52)</f>
        <v/>
      </c>
      <c r="M52" s="842" t="str">
        <f>IF('ԷնՀ-ՄԷԳ (ՏՋ)'!M52=0,"",'ԷնՀ-ՄԷԳ (ՏՋ)'!M52)</f>
        <v/>
      </c>
      <c r="N52" s="835" t="str">
        <f>IF('ԷնՀ-ՄԷԳ (ՏՋ)'!N52=0,"",'ԷնՀ-ՄԷԳ (ՏՋ)'!N52)</f>
        <v/>
      </c>
      <c r="O52" s="842" t="str">
        <f>IF('ԷնՀ-ՄԷԳ (ՏՋ)'!O52=0,"",'ԷնՀ-ՄԷԳ (ՏՋ)'!O52)</f>
        <v/>
      </c>
      <c r="P52" s="832" t="str">
        <f>IF('ԷնՀ-ՄԷԳ (ՏՋ)'!P52=0,"",'ԷնՀ-ՄԷԳ (ՏՋ)'!P52)</f>
        <v/>
      </c>
      <c r="Q52" s="842" t="str">
        <f>IF('ԷնՀ-ՄԷԳ (ՏՋ)'!Q52=0,"",'ԷնՀ-ՄԷԳ (ՏՋ)'!Q52)</f>
        <v/>
      </c>
      <c r="R52" s="832" t="str">
        <f>IF('ԷնՀ-ՄԷԳ (ՏՋ)'!R52=0,"",'ԷնՀ-ՄԷԳ (ՏՋ)'!R52)</f>
        <v/>
      </c>
      <c r="S52" s="842" t="str">
        <f>IF('ԷնՀ-ՄԷԳ (ՏՋ)'!S52=0,"",'ԷնՀ-ՄԷԳ (ՏՋ)'!S52)</f>
        <v/>
      </c>
      <c r="T52" s="832" t="str">
        <f>IF('ԷնՀ-ՄԷԳ (ՏՋ)'!T52=0,"",'ԷնՀ-ՄԷԳ (ՏՋ)'!T52)</f>
        <v/>
      </c>
      <c r="U52" s="842" t="str">
        <f>IF('ԷնՀ-ՄԷԳ (ՏՋ)'!U52=0,"",'ԷնՀ-ՄԷԳ (ՏՋ)'!U52)</f>
        <v/>
      </c>
      <c r="V52" s="832" t="str">
        <f>IF('ԷնՀ-ՄԷԳ (ՏՋ)'!V52=0,"",'ԷնՀ-ՄԷԳ (ՏՋ)'!V52)</f>
        <v/>
      </c>
      <c r="W52" s="842" t="str">
        <f>IF('ԷնՀ-ՄԷԳ (ՏՋ)'!W52=0,"",'ԷնՀ-ՄԷԳ (ՏՋ)'!W52)</f>
        <v/>
      </c>
      <c r="X52" s="832" t="str">
        <f>IF('ԷնՀ-ՄԷԳ (ՏՋ)'!X52=0,"",'ԷնՀ-ՄԷԳ (ՏՋ)'!X52)</f>
        <v/>
      </c>
      <c r="Y52" s="842" t="str">
        <f>IF('ԷնՀ-ՄԷԳ (ՏՋ)'!Y52=0,"",'ԷնՀ-ՄԷԳ (ՏՋ)'!Y52)</f>
        <v/>
      </c>
      <c r="Z52" s="832" t="str">
        <f>IF('ԷնՀ-ՄԷԳ (ՏՋ)'!Z52=0,"",'ԷնՀ-ՄԷԳ (ՏՋ)'!Z52)</f>
        <v/>
      </c>
      <c r="AA52" s="706" t="str">
        <f>IF('ԷնՀ-ՄԷԳ (ՏՋ)'!AA52=0,"",'ԷնՀ-ՄԷԳ (ՏՋ)'!AA52)</f>
        <v/>
      </c>
      <c r="AB52" s="557" t="str">
        <f>IF('ԷնՀ-ՄԷԳ (ՏՋ)'!AB52=0,"",'ԷնՀ-ՄԷԳ (ՏՋ)'!AB52)</f>
        <v/>
      </c>
      <c r="AC52" s="842" t="str">
        <f>IF('ԷնՀ-ՄԷԳ (ՏՋ)'!AC52=0,"",'ԷնՀ-ՄԷԳ (ՏՋ)'!AC52)</f>
        <v/>
      </c>
      <c r="AD52" s="832" t="str">
        <f>IF('ԷնՀ-ՄԷԳ (ՏՋ)'!AD52=0,"",'ԷնՀ-ՄԷԳ (ՏՋ)'!AD52)</f>
        <v/>
      </c>
      <c r="AE52" s="842" t="str">
        <f>IF('ԷնՀ-ՄԷԳ (ՏՋ)'!AE52=0,"",'ԷնՀ-ՄԷԳ (ՏՋ)'!AE52)</f>
        <v/>
      </c>
      <c r="AF52" s="842" t="str">
        <f>IF('ԷնՀ-ՄԷԳ (ՏՋ)'!AF52=0,"",'ԷնՀ-ՄԷԳ (ՏՋ)'!AF52)</f>
        <v/>
      </c>
      <c r="AG52" s="832" t="str">
        <f>IF('ԷնՀ-ՄԷԳ (ՏՋ)'!AG52=0,"",'ԷնՀ-ՄԷԳ (ՏՋ)'!AG52)</f>
        <v/>
      </c>
      <c r="AH52" s="842" t="str">
        <f>IF('ԷնՀ-ՄԷԳ (ՏՋ)'!AH52=0,"",'ԷնՀ-ՄԷԳ (ՏՋ)'!AH52)</f>
        <v/>
      </c>
      <c r="AI52" s="832" t="str">
        <f>IF('ԷնՀ-ՄԷԳ (ՏՋ)'!AI52=0,"",'ԷնՀ-ՄԷԳ (ՏՋ)'!AI52)</f>
        <v/>
      </c>
      <c r="AJ52" s="842" t="str">
        <f>IF('ԷնՀ-ՄԷԳ (ՏՋ)'!AJ52=0,"",'ԷնՀ-ՄԷԳ (ՏՋ)'!AJ52)</f>
        <v/>
      </c>
      <c r="AK52" s="849" t="str">
        <f>IF('ԷնՀ-ՄԷԳ (ՏՋ)'!AK52=0,"",'ԷնՀ-ՄԷԳ (ՏՋ)'!AK52)</f>
        <v/>
      </c>
      <c r="AL52" s="706" t="str">
        <f>IF('ԷնՀ-ՄԷԳ (ՏՋ)'!AL52=0,"",'ԷնՀ-ՄԷԳ (ՏՋ)'!AL52)</f>
        <v/>
      </c>
      <c r="AM52" s="656">
        <f>IF('ԷնՀ-ՄԷԳ (ՏՋ)'!AM52=0,"",'ԷնՀ-ՄԷԳ (ՏՋ)'!AM52)</f>
        <v>72.5364</v>
      </c>
    </row>
    <row r="53" spans="1:39" s="107" customFormat="1" ht="13.5" outlineLevel="1">
      <c r="B53" s="623" t="s">
        <v>715</v>
      </c>
      <c r="C53" s="777" t="s">
        <v>564</v>
      </c>
      <c r="D53" s="689" t="s">
        <v>496</v>
      </c>
      <c r="E53" s="743" t="s">
        <v>303</v>
      </c>
      <c r="F53" s="829">
        <f>IF('ԷնՀ-ՄԷԳ (ՏՋ)'!F53=0,"",'ԷնՀ-ՄԷԳ (ՏՋ)'!F53)</f>
        <v>30.967200000000002</v>
      </c>
      <c r="G53" s="667" t="str">
        <f>IF('ԷնՀ-ՄԷԳ (ՏՋ)'!G53=0,"",'ԷնՀ-ՄԷԳ (ՏՋ)'!G53)</f>
        <v/>
      </c>
      <c r="H53" s="832" t="str">
        <f>IF('ԷնՀ-ՄԷԳ (ՏՋ)'!H53=0,"",'ԷնՀ-ՄԷԳ (ՏՋ)'!H53)</f>
        <v/>
      </c>
      <c r="I53" s="842" t="str">
        <f>IF('ԷնՀ-ՄԷԳ (ՏՋ)'!I53=0,"",'ԷնՀ-ՄԷԳ (ՏՋ)'!I53)</f>
        <v/>
      </c>
      <c r="J53" s="832" t="str">
        <f>IF('ԷնՀ-ՄԷԳ (ՏՋ)'!J53=0,"",'ԷնՀ-ՄԷԳ (ՏՋ)'!J53)</f>
        <v/>
      </c>
      <c r="K53" s="842" t="str">
        <f>IF('ԷնՀ-ՄԷԳ (ՏՋ)'!K53=0,"",'ԷնՀ-ՄԷԳ (ՏՋ)'!K53)</f>
        <v/>
      </c>
      <c r="L53" s="832" t="str">
        <f>IF('ԷնՀ-ՄԷԳ (ՏՋ)'!L53=0,"",'ԷնՀ-ՄԷԳ (ՏՋ)'!L53)</f>
        <v/>
      </c>
      <c r="M53" s="842" t="str">
        <f>IF('ԷնՀ-ՄԷԳ (ՏՋ)'!M53=0,"",'ԷնՀ-ՄԷԳ (ՏՋ)'!M53)</f>
        <v/>
      </c>
      <c r="N53" s="835" t="str">
        <f>IF('ԷնՀ-ՄԷԳ (ՏՋ)'!N53=0,"",'ԷնՀ-ՄԷԳ (ՏՋ)'!N53)</f>
        <v/>
      </c>
      <c r="O53" s="842" t="str">
        <f>IF('ԷնՀ-ՄԷԳ (ՏՋ)'!O53=0,"",'ԷնՀ-ՄԷԳ (ՏՋ)'!O53)</f>
        <v/>
      </c>
      <c r="P53" s="832" t="str">
        <f>IF('ԷնՀ-ՄԷԳ (ՏՋ)'!P53=0,"",'ԷնՀ-ՄԷԳ (ՏՋ)'!P53)</f>
        <v/>
      </c>
      <c r="Q53" s="842" t="str">
        <f>IF('ԷնՀ-ՄԷԳ (ՏՋ)'!Q53=0,"",'ԷնՀ-ՄԷԳ (ՏՋ)'!Q53)</f>
        <v/>
      </c>
      <c r="R53" s="832" t="str">
        <f>IF('ԷնՀ-ՄԷԳ (ՏՋ)'!R53=0,"",'ԷնՀ-ՄԷԳ (ՏՋ)'!R53)</f>
        <v/>
      </c>
      <c r="S53" s="842" t="str">
        <f>IF('ԷնՀ-ՄԷԳ (ՏՋ)'!S53=0,"",'ԷնՀ-ՄԷԳ (ՏՋ)'!S53)</f>
        <v/>
      </c>
      <c r="T53" s="832" t="str">
        <f>IF('ԷնՀ-ՄԷԳ (ՏՋ)'!T53=0,"",'ԷնՀ-ՄԷԳ (ՏՋ)'!T53)</f>
        <v/>
      </c>
      <c r="U53" s="842" t="str">
        <f>IF('ԷնՀ-ՄԷԳ (ՏՋ)'!U53=0,"",'ԷնՀ-ՄԷԳ (ՏՋ)'!U53)</f>
        <v/>
      </c>
      <c r="V53" s="832" t="str">
        <f>IF('ԷնՀ-ՄԷԳ (ՏՋ)'!V53=0,"",'ԷնՀ-ՄԷԳ (ՏՋ)'!V53)</f>
        <v/>
      </c>
      <c r="W53" s="842" t="str">
        <f>IF('ԷնՀ-ՄԷԳ (ՏՋ)'!W53=0,"",'ԷնՀ-ՄԷԳ (ՏՋ)'!W53)</f>
        <v/>
      </c>
      <c r="X53" s="832" t="str">
        <f>IF('ԷնՀ-ՄԷԳ (ՏՋ)'!X53=0,"",'ԷնՀ-ՄԷԳ (ՏՋ)'!X53)</f>
        <v/>
      </c>
      <c r="Y53" s="842" t="str">
        <f>IF('ԷնՀ-ՄԷԳ (ՏՋ)'!Y53=0,"",'ԷնՀ-ՄԷԳ (ՏՋ)'!Y53)</f>
        <v/>
      </c>
      <c r="Z53" s="832" t="str">
        <f>IF('ԷնՀ-ՄԷԳ (ՏՋ)'!Z53=0,"",'ԷնՀ-ՄԷԳ (ՏՋ)'!Z53)</f>
        <v/>
      </c>
      <c r="AA53" s="706" t="str">
        <f>IF('ԷնՀ-ՄԷԳ (ՏՋ)'!AA53=0,"",'ԷնՀ-ՄԷԳ (ՏՋ)'!AA53)</f>
        <v/>
      </c>
      <c r="AB53" s="557" t="str">
        <f>IF('ԷնՀ-ՄԷԳ (ՏՋ)'!AB53=0,"",'ԷնՀ-ՄԷԳ (ՏՋ)'!AB53)</f>
        <v/>
      </c>
      <c r="AC53" s="842" t="str">
        <f>IF('ԷնՀ-ՄԷԳ (ՏՋ)'!AC53=0,"",'ԷնՀ-ՄԷԳ (ՏՋ)'!AC53)</f>
        <v/>
      </c>
      <c r="AD53" s="832" t="str">
        <f>IF('ԷնՀ-ՄԷԳ (ՏՋ)'!AD53=0,"",'ԷնՀ-ՄԷԳ (ՏՋ)'!AD53)</f>
        <v/>
      </c>
      <c r="AE53" s="842" t="str">
        <f>IF('ԷնՀ-ՄԷԳ (ՏՋ)'!AE53=0,"",'ԷնՀ-ՄԷԳ (ՏՋ)'!AE53)</f>
        <v/>
      </c>
      <c r="AF53" s="842" t="str">
        <f>IF('ԷնՀ-ՄԷԳ (ՏՋ)'!AF53=0,"",'ԷնՀ-ՄԷԳ (ՏՋ)'!AF53)</f>
        <v/>
      </c>
      <c r="AG53" s="832" t="str">
        <f>IF('ԷնՀ-ՄԷԳ (ՏՋ)'!AG53=0,"",'ԷնՀ-ՄԷԳ (ՏՋ)'!AG53)</f>
        <v/>
      </c>
      <c r="AH53" s="842" t="str">
        <f>IF('ԷնՀ-ՄԷԳ (ՏՋ)'!AH53=0,"",'ԷնՀ-ՄԷԳ (ՏՋ)'!AH53)</f>
        <v/>
      </c>
      <c r="AI53" s="832" t="str">
        <f>IF('ԷնՀ-ՄԷԳ (ՏՋ)'!AI53=0,"",'ԷնՀ-ՄԷԳ (ՏՋ)'!AI53)</f>
        <v/>
      </c>
      <c r="AJ53" s="842" t="str">
        <f>IF('ԷնՀ-ՄԷԳ (ՏՋ)'!AJ53=0,"",'ԷնՀ-ՄԷԳ (ՏՋ)'!AJ53)</f>
        <v/>
      </c>
      <c r="AK53" s="849" t="str">
        <f>IF('ԷնՀ-ՄԷԳ (ՏՋ)'!AK53=0,"",'ԷնՀ-ՄԷԳ (ՏՋ)'!AK53)</f>
        <v/>
      </c>
      <c r="AL53" s="706" t="str">
        <f>IF('ԷնՀ-ՄԷԳ (ՏՋ)'!AL53=0,"",'ԷնՀ-ՄԷԳ (ՏՋ)'!AL53)</f>
        <v/>
      </c>
      <c r="AM53" s="656">
        <f>IF('ԷնՀ-ՄԷԳ (ՏՋ)'!AM53=0,"",'ԷնՀ-ՄԷԳ (ՏՋ)'!AM53)</f>
        <v>30.967200000000002</v>
      </c>
    </row>
    <row r="54" spans="1:39" ht="14.25" outlineLevel="1">
      <c r="B54" s="999" t="s">
        <v>716</v>
      </c>
      <c r="C54" s="987" t="s">
        <v>525</v>
      </c>
      <c r="D54" s="988" t="s">
        <v>526</v>
      </c>
      <c r="E54" s="1000" t="s">
        <v>44</v>
      </c>
      <c r="F54" s="993">
        <f>IF('ԷնՀ-ՄԷԳ (ՏՋ)'!F54=0,"",'ԷնՀ-ՄԷԳ (ՏՋ)'!F54)</f>
        <v>48217.116565849225</v>
      </c>
      <c r="G54" s="728">
        <f>IF('ԷնՀ-ՄԷԳ (ՏՋ)'!G54=0,"",'ԷնՀ-ՄԷԳ (ՏՋ)'!G54)</f>
        <v>52.384220999999997</v>
      </c>
      <c r="H54" s="994">
        <f>IF('ԷնՀ-ՄԷԳ (ՏՋ)'!H54=0,"",'ԷնՀ-ՄԷԳ (ՏՋ)'!H54)</f>
        <v>0.46799999999999997</v>
      </c>
      <c r="I54" s="995">
        <f>IF('ԷնՀ-ՄԷԳ (ՏՋ)'!I54=0,"",'ԷնՀ-ՄԷԳ (ՏՋ)'!I54)</f>
        <v>28.246670999999999</v>
      </c>
      <c r="J54" s="994">
        <f>IF('ԷնՀ-ՄԷԳ (ՏՋ)'!J54=0,"",'ԷնՀ-ՄԷԳ (ՏՋ)'!J54)</f>
        <v>23.669549999999997</v>
      </c>
      <c r="K54" s="995" t="str">
        <f>IF('ԷնՀ-ՄԷԳ (ՏՋ)'!K54=0,"",'ԷնՀ-ՄԷԳ (ՏՋ)'!K54)</f>
        <v/>
      </c>
      <c r="L54" s="994" t="str">
        <f>IF('ԷնՀ-ՄԷԳ (ՏՋ)'!L54=0,"",'ԷնՀ-ՄԷԳ (ՏՋ)'!L54)</f>
        <v/>
      </c>
      <c r="M54" s="995" t="str">
        <f>IF('ԷնՀ-ՄԷԳ (ՏՋ)'!M54=0,"",'ԷնՀ-ՄԷԳ (ՏՋ)'!M54)</f>
        <v/>
      </c>
      <c r="N54" s="996">
        <f>IF('ԷնՀ-ՄԷԳ (ՏՋ)'!N54=0,"",'ԷնՀ-ՄԷԳ (ՏՋ)'!N54)</f>
        <v>1405.7469456209997</v>
      </c>
      <c r="O54" s="995">
        <f>IF('ԷնՀ-ՄԷԳ (ՏՋ)'!O54=0,"",'ԷնՀ-ՄԷԳ (ՏՋ)'!O54)</f>
        <v>8.2628879999999985</v>
      </c>
      <c r="P54" s="994" t="str">
        <f>IF('ԷնՀ-ՄԷԳ (ՏՋ)'!P54=0,"",'ԷնՀ-ՄԷԳ (ՏՋ)'!P54)</f>
        <v/>
      </c>
      <c r="Q54" s="995" t="str">
        <f>IF('ԷնՀ-ՄԷԳ (ՏՋ)'!Q54=0,"",'ԷնՀ-ՄԷԳ (ՏՋ)'!Q54)</f>
        <v/>
      </c>
      <c r="R54" s="994" t="str">
        <f>IF('ԷնՀ-ՄԷԳ (ՏՋ)'!R54=0,"",'ԷնՀ-ՄԷԳ (ՏՋ)'!R54)</f>
        <v/>
      </c>
      <c r="S54" s="995" t="str">
        <f>IF('ԷնՀ-ՄԷԳ (ՏՋ)'!S54=0,"",'ԷնՀ-ՄԷԳ (ՏՋ)'!S54)</f>
        <v/>
      </c>
      <c r="T54" s="994">
        <f>IF('ԷնՀ-ՄԷԳ (ՏՋ)'!T54=0,"",'ԷնՀ-ՄԷԳ (ՏՋ)'!T54)</f>
        <v>317.21663999999998</v>
      </c>
      <c r="U54" s="995">
        <f>IF('ԷնՀ-ՄԷԳ (ՏՋ)'!U54=0,"",'ԷնՀ-ՄԷԳ (ՏՋ)'!U54)</f>
        <v>1080.2674176209996</v>
      </c>
      <c r="V54" s="994" t="str">
        <f>IF('ԷնՀ-ՄԷԳ (ՏՋ)'!V54=0,"",'ԷնՀ-ՄԷԳ (ՏՋ)'!V54)</f>
        <v/>
      </c>
      <c r="W54" s="995" t="str">
        <f>IF('ԷնՀ-ՄԷԳ (ՏՋ)'!W54=0,"",'ԷնՀ-ՄԷԳ (ՏՋ)'!W54)</f>
        <v/>
      </c>
      <c r="X54" s="994" t="str">
        <f>IF('ԷնՀ-ՄԷԳ (ՏՋ)'!X54=0,"",'ԷնՀ-ՄԷԳ (ՏՋ)'!X54)</f>
        <v/>
      </c>
      <c r="Y54" s="995" t="str">
        <f>IF('ԷնՀ-ՄԷԳ (ՏՋ)'!Y54=0,"",'ԷնՀ-ՄԷԳ (ՏՋ)'!Y54)</f>
        <v/>
      </c>
      <c r="Z54" s="994" t="str">
        <f>IF('ԷնՀ-ՄԷԳ (ՏՋ)'!Z54=0,"",'ԷնՀ-ՄԷԳ (ՏՋ)'!Z54)</f>
        <v/>
      </c>
      <c r="AA54" s="997">
        <f>IF('ԷնՀ-ՄԷԳ (ՏՋ)'!AA54=0,"",'ԷնՀ-ՄԷԳ (ՏՋ)'!AA54)</f>
        <v>27750.577861568228</v>
      </c>
      <c r="AB54" s="726">
        <f>IF('ԷնՀ-ՄԷԳ (ՏՋ)'!AB54=0,"",'ԷնՀ-ՄԷԳ (ՏՋ)'!AB54)</f>
        <v>6044.0459376599993</v>
      </c>
      <c r="AC54" s="995" t="str">
        <f>IF('ԷնՀ-ՄԷԳ (ՏՋ)'!AC54=0,"",'ԷնՀ-ՄԷԳ (ՏՋ)'!AC54)</f>
        <v/>
      </c>
      <c r="AD54" s="994" t="str">
        <f>IF('ԷնՀ-ՄԷԳ (ՏՋ)'!AD54=0,"",'ԷնՀ-ՄԷԳ (ՏՋ)'!AD54)</f>
        <v/>
      </c>
      <c r="AE54" s="995" t="str">
        <f>IF('ԷնՀ-ՄԷԳ (ՏՋ)'!AE54=0,"",'ԷնՀ-ՄԷԳ (ՏՋ)'!AE54)</f>
        <v/>
      </c>
      <c r="AF54" s="995">
        <f>IF('ԷնՀ-ՄԷԳ (ՏՋ)'!AF54=0,"",'ԷնՀ-ՄԷԳ (ՏՋ)'!AF54)</f>
        <v>92.88000000000001</v>
      </c>
      <c r="AG54" s="994">
        <f>IF('ԷնՀ-ՄԷԳ (ՏՋ)'!AG54=0,"",'ԷնՀ-ՄԷԳ (ՏՋ)'!AG54)</f>
        <v>3503.4947914999998</v>
      </c>
      <c r="AH54" s="995">
        <f>IF('ԷնՀ-ՄԷԳ (ՏՋ)'!AH54=0,"",'ԷնՀ-ՄԷԳ (ՏՋ)'!AH54)</f>
        <v>252.48714616000001</v>
      </c>
      <c r="AI54" s="994">
        <f>IF('ԷնՀ-ՄԷԳ (ՏՋ)'!AI54=0,"",'ԷնՀ-ՄԷԳ (ՏՋ)'!AI54)</f>
        <v>2195.1839999999997</v>
      </c>
      <c r="AJ54" s="995" t="str">
        <f>IF('ԷնՀ-ՄԷԳ (ՏՋ)'!AJ54=0,"",'ԷնՀ-ՄԷԳ (ՏՋ)'!AJ54)</f>
        <v/>
      </c>
      <c r="AK54" s="998" t="str">
        <f>IF('ԷնՀ-ՄԷԳ (ՏՋ)'!AK54=0,"",'ԷնՀ-ՄԷԳ (ՏՋ)'!AK54)</f>
        <v/>
      </c>
      <c r="AL54" s="997">
        <f>IF('ԷնՀ-ՄԷԳ (ՏՋ)'!AL54=0,"",'ԷնՀ-ՄԷԳ (ՏՋ)'!AL54)</f>
        <v>11</v>
      </c>
      <c r="AM54" s="729">
        <f>IF('ԷնՀ-ՄԷԳ (ՏՋ)'!AM54=0,"",'ԷնՀ-ՄԷԳ (ՏՋ)'!AM54)</f>
        <v>12953.3616</v>
      </c>
    </row>
    <row r="55" spans="1:39" s="107" customFormat="1" ht="13.5" outlineLevel="1">
      <c r="A55" s="485"/>
      <c r="B55" s="623" t="s">
        <v>717</v>
      </c>
      <c r="C55" s="780" t="s">
        <v>565</v>
      </c>
      <c r="D55" s="781" t="s">
        <v>566</v>
      </c>
      <c r="E55" s="743" t="s">
        <v>39</v>
      </c>
      <c r="F55" s="829">
        <f>IF('ԷնՀ-ՄԷԳ (ՏՋ)'!F55=0,"",'ԷնՀ-ՄԷԳ (ՏՋ)'!F55)</f>
        <v>32848.636203169714</v>
      </c>
      <c r="G55" s="667">
        <f>IF('ԷնՀ-ՄԷԳ (ՏՋ)'!G55=0,"",'ԷնՀ-ՄԷԳ (ՏՋ)'!G55)</f>
        <v>10.832180999999999</v>
      </c>
      <c r="H55" s="832">
        <f>IF('ԷնՀ-ՄԷԳ (ՏՋ)'!H55=0,"",'ԷնՀ-ՄԷԳ (ՏՋ)'!H55)</f>
        <v>0.46799999999999997</v>
      </c>
      <c r="I55" s="842">
        <f>IF('ԷնՀ-ՄԷԳ (ՏՋ)'!I55=0,"",'ԷնՀ-ՄԷԳ (ՏՋ)'!I55)</f>
        <v>5.6302709999999996</v>
      </c>
      <c r="J55" s="832">
        <f>IF('ԷնՀ-ՄԷԳ (ՏՋ)'!J55=0,"",'ԷնՀ-ՄԷԳ (ՏՋ)'!J55)</f>
        <v>4.7339099999999981</v>
      </c>
      <c r="K55" s="842" t="str">
        <f>IF('ԷնՀ-ՄԷԳ (ՏՋ)'!K55=0,"",'ԷնՀ-ՄԷԳ (ՏՋ)'!K55)</f>
        <v/>
      </c>
      <c r="L55" s="832" t="str">
        <f>IF('ԷնՀ-ՄԷԳ (ՏՋ)'!L55=0,"",'ԷնՀ-ՄԷԳ (ՏՋ)'!L55)</f>
        <v/>
      </c>
      <c r="M55" s="842" t="str">
        <f>IF('ԷնՀ-ՄԷԳ (ՏՋ)'!M55=0,"",'ԷնՀ-ՄԷԳ (ՏՋ)'!M55)</f>
        <v/>
      </c>
      <c r="N55" s="835">
        <f>IF('ԷնՀ-ՄԷԳ (ՏՋ)'!N55=0,"",'ԷնՀ-ՄԷԳ (ՏՋ)'!N55)</f>
        <v>27.6947023056</v>
      </c>
      <c r="O55" s="842">
        <f>IF('ԷնՀ-ՄԷԳ (ՏՋ)'!O55=0,"",'ԷնՀ-ՄԷԳ (ՏՋ)'!O55)</f>
        <v>2.0657219999999996</v>
      </c>
      <c r="P55" s="832" t="str">
        <f>IF('ԷնՀ-ՄԷԳ (ՏՋ)'!P55=0,"",'ԷնՀ-ՄԷԳ (ՏՋ)'!P55)</f>
        <v/>
      </c>
      <c r="Q55" s="842" t="str">
        <f>IF('ԷնՀ-ՄԷԳ (ՏՋ)'!Q55=0,"",'ԷնՀ-ՄԷԳ (ՏՋ)'!Q55)</f>
        <v/>
      </c>
      <c r="R55" s="832" t="str">
        <f>IF('ԷնՀ-ՄԷԳ (ՏՋ)'!R55=0,"",'ԷնՀ-ՄԷԳ (ՏՋ)'!R55)</f>
        <v/>
      </c>
      <c r="S55" s="842" t="str">
        <f>IF('ԷնՀ-ՄԷԳ (ՏՋ)'!S55=0,"",'ԷնՀ-ՄԷԳ (ՏՋ)'!S55)</f>
        <v/>
      </c>
      <c r="T55" s="832" t="str">
        <f>IF('ԷնՀ-ՄԷԳ (ՏՋ)'!T55=0,"",'ԷնՀ-ՄԷԳ (ՏՋ)'!T55)</f>
        <v/>
      </c>
      <c r="U55" s="842">
        <f>IF('ԷնՀ-ՄԷԳ (ՏՋ)'!U55=0,"",'ԷնՀ-ՄԷԳ (ՏՋ)'!U55)</f>
        <v>25.628980305599999</v>
      </c>
      <c r="V55" s="832" t="str">
        <f>IF('ԷնՀ-ՄԷԳ (ՏՋ)'!V55=0,"",'ԷնՀ-ՄԷԳ (ՏՋ)'!V55)</f>
        <v/>
      </c>
      <c r="W55" s="842" t="str">
        <f>IF('ԷնՀ-ՄԷԳ (ՏՋ)'!W55=0,"",'ԷնՀ-ՄԷԳ (ՏՋ)'!W55)</f>
        <v/>
      </c>
      <c r="X55" s="832" t="str">
        <f>IF('ԷնՀ-ՄԷԳ (ՏՋ)'!X55=0,"",'ԷնՀ-ՄԷԳ (ՏՋ)'!X55)</f>
        <v/>
      </c>
      <c r="Y55" s="842" t="str">
        <f>IF('ԷնՀ-ՄԷԳ (ՏՋ)'!Y55=0,"",'ԷնՀ-ՄԷԳ (ՏՋ)'!Y55)</f>
        <v/>
      </c>
      <c r="Z55" s="832" t="str">
        <f>IF('ԷնՀ-ՄԷԳ (ՏՋ)'!Z55=0,"",'ԷնՀ-ՄԷԳ (ՏՋ)'!Z55)</f>
        <v/>
      </c>
      <c r="AA55" s="706">
        <f>IF('ԷնՀ-ՄԷԳ (ՏՋ)'!AA55=0,"",'ԷնՀ-ՄԷԳ (ՏՋ)'!AA55)</f>
        <v>20123.395382204115</v>
      </c>
      <c r="AB55" s="557">
        <f>IF('ԷնՀ-ՄԷԳ (ՏՋ)'!AB55=0,"",'ԷնՀ-ՄԷԳ (ՏՋ)'!AB55)</f>
        <v>5997.6059376599997</v>
      </c>
      <c r="AC55" s="842" t="str">
        <f>IF('ԷնՀ-ՄԷԳ (ՏՋ)'!AC55=0,"",'ԷնՀ-ՄԷԳ (ՏՋ)'!AC55)</f>
        <v/>
      </c>
      <c r="AD55" s="832" t="str">
        <f>IF('ԷնՀ-ՄԷԳ (ՏՋ)'!AD55=0,"",'ԷնՀ-ՄԷԳ (ՏՋ)'!AD55)</f>
        <v/>
      </c>
      <c r="AE55" s="842" t="str">
        <f>IF('ԷնՀ-ՄԷԳ (ՏՋ)'!AE55=0,"",'ԷնՀ-ՄԷԳ (ՏՋ)'!AE55)</f>
        <v/>
      </c>
      <c r="AF55" s="842">
        <f>IF('ԷնՀ-ՄԷԳ (ՏՋ)'!AF55=0,"",'ԷնՀ-ՄԷԳ (ՏՋ)'!AF55)</f>
        <v>46.440000000000005</v>
      </c>
      <c r="AG55" s="832">
        <f>IF('ԷնՀ-ՄԷԳ (ՏՋ)'!AG55=0,"",'ԷնՀ-ՄԷԳ (ՏՋ)'!AG55)</f>
        <v>3503.4947914999998</v>
      </c>
      <c r="AH55" s="842">
        <f>IF('ԷնՀ-ՄԷԳ (ՏՋ)'!AH55=0,"",'ԷնՀ-ՄԷԳ (ՏՋ)'!AH55)</f>
        <v>252.48714616000001</v>
      </c>
      <c r="AI55" s="832">
        <f>IF('ԷնՀ-ՄԷԳ (ՏՋ)'!AI55=0,"",'ԷնՀ-ՄԷԳ (ՏՋ)'!AI55)</f>
        <v>2195.1839999999997</v>
      </c>
      <c r="AJ55" s="842" t="str">
        <f>IF('ԷնՀ-ՄԷԳ (ՏՋ)'!AJ55=0,"",'ԷնՀ-ՄԷԳ (ՏՋ)'!AJ55)</f>
        <v/>
      </c>
      <c r="AK55" s="849" t="str">
        <f>IF('ԷնՀ-ՄԷԳ (ՏՋ)'!AK55=0,"",'ԷնՀ-ՄԷԳ (ՏՋ)'!AK55)</f>
        <v/>
      </c>
      <c r="AL55" s="706">
        <f>IF('ԷնՀ-ՄԷԳ (ՏՋ)'!AL55=0,"",'ԷնՀ-ՄԷԳ (ՏՋ)'!AL55)</f>
        <v>11</v>
      </c>
      <c r="AM55" s="656">
        <f>IF('ԷնՀ-ՄԷԳ (ՏՋ)'!AM55=0,"",'ԷնՀ-ՄԷԳ (ՏՋ)'!AM55)</f>
        <v>6678.1080000000002</v>
      </c>
    </row>
    <row r="56" spans="1:39" s="107" customFormat="1" ht="13.5" outlineLevel="1">
      <c r="A56" s="485"/>
      <c r="B56" s="623" t="s">
        <v>718</v>
      </c>
      <c r="C56" s="782" t="s">
        <v>567</v>
      </c>
      <c r="D56" s="781" t="s">
        <v>568</v>
      </c>
      <c r="E56" s="743" t="s">
        <v>40</v>
      </c>
      <c r="F56" s="829">
        <f>IF('ԷնՀ-ՄԷԳ (ՏՋ)'!F56=0,"",'ԷնՀ-ՄԷԳ (ՏՋ)'!F56)</f>
        <v>1785.9486773153997</v>
      </c>
      <c r="G56" s="667" t="str">
        <f>IF('ԷնՀ-ՄԷԳ (ՏՋ)'!G56=0,"",'ԷնՀ-ՄԷԳ (ՏՋ)'!G56)</f>
        <v/>
      </c>
      <c r="H56" s="832" t="str">
        <f>IF('ԷնՀ-ՄԷԳ (ՏՋ)'!H56=0,"",'ԷնՀ-ՄԷԳ (ՏՋ)'!H56)</f>
        <v/>
      </c>
      <c r="I56" s="842" t="str">
        <f>IF('ԷնՀ-ՄԷԳ (ՏՋ)'!I56=0,"",'ԷնՀ-ՄԷԳ (ՏՋ)'!I56)</f>
        <v/>
      </c>
      <c r="J56" s="832" t="str">
        <f>IF('ԷնՀ-ՄԷԳ (ՏՋ)'!J56=0,"",'ԷնՀ-ՄԷԳ (ՏՋ)'!J56)</f>
        <v/>
      </c>
      <c r="K56" s="842" t="str">
        <f>IF('ԷնՀ-ՄԷԳ (ՏՋ)'!K56=0,"",'ԷնՀ-ՄԷԳ (ՏՋ)'!K56)</f>
        <v/>
      </c>
      <c r="L56" s="832" t="str">
        <f>IF('ԷնՀ-ՄԷԳ (ՏՋ)'!L56=0,"",'ԷնՀ-ՄԷԳ (ՏՋ)'!L56)</f>
        <v/>
      </c>
      <c r="M56" s="842" t="str">
        <f>IF('ԷնՀ-ՄԷԳ (ՏՋ)'!M56=0,"",'ԷնՀ-ՄԷԳ (ՏՋ)'!M56)</f>
        <v/>
      </c>
      <c r="N56" s="835">
        <f>IF('ԷնՀ-ՄԷԳ (ՏՋ)'!N56=0,"",'ԷնՀ-ՄԷԳ (ՏՋ)'!N56)</f>
        <v>1371.8550773153997</v>
      </c>
      <c r="O56" s="842" t="str">
        <f>IF('ԷնՀ-ՄԷԳ (ՏՋ)'!O56=0,"",'ԷնՀ-ՄԷԳ (ՏՋ)'!O56)</f>
        <v/>
      </c>
      <c r="P56" s="832" t="str">
        <f>IF('ԷնՀ-ՄԷԳ (ՏՋ)'!P56=0,"",'ԷնՀ-ՄԷԳ (ՏՋ)'!P56)</f>
        <v/>
      </c>
      <c r="Q56" s="842" t="str">
        <f>IF('ԷնՀ-ՄԷԳ (ՏՋ)'!Q56=0,"",'ԷնՀ-ՄԷԳ (ՏՋ)'!Q56)</f>
        <v/>
      </c>
      <c r="R56" s="832" t="str">
        <f>IF('ԷնՀ-ՄԷԳ (ՏՋ)'!R56=0,"",'ԷնՀ-ՄԷԳ (ՏՋ)'!R56)</f>
        <v/>
      </c>
      <c r="S56" s="842" t="str">
        <f>IF('ԷնՀ-ՄԷԳ (ՏՋ)'!S56=0,"",'ԷնՀ-ՄԷԳ (ՏՋ)'!S56)</f>
        <v/>
      </c>
      <c r="T56" s="832">
        <f>IF('ԷնՀ-ՄԷԳ (ՏՋ)'!T56=0,"",'ԷնՀ-ՄԷԳ (ՏՋ)'!T56)</f>
        <v>317.21663999999998</v>
      </c>
      <c r="U56" s="842">
        <f>IF('ԷնՀ-ՄԷԳ (ՏՋ)'!U56=0,"",'ԷնՀ-ՄԷԳ (ՏՋ)'!U56)</f>
        <v>1054.6384373153996</v>
      </c>
      <c r="V56" s="832" t="str">
        <f>IF('ԷնՀ-ՄԷԳ (ՏՋ)'!V56=0,"",'ԷնՀ-ՄԷԳ (ՏՋ)'!V56)</f>
        <v/>
      </c>
      <c r="W56" s="842" t="str">
        <f>IF('ԷնՀ-ՄԷԳ (ՏՋ)'!W56=0,"",'ԷնՀ-ՄԷԳ (ՏՋ)'!W56)</f>
        <v/>
      </c>
      <c r="X56" s="832" t="str">
        <f>IF('ԷնՀ-ՄԷԳ (ՏՋ)'!X56=0,"",'ԷնՀ-ՄԷԳ (ՏՋ)'!X56)</f>
        <v/>
      </c>
      <c r="Y56" s="842" t="str">
        <f>IF('ԷնՀ-ՄԷԳ (ՏՋ)'!Y56=0,"",'ԷնՀ-ՄԷԳ (ՏՋ)'!Y56)</f>
        <v/>
      </c>
      <c r="Z56" s="832" t="str">
        <f>IF('ԷնՀ-ՄԷԳ (ՏՋ)'!Z56=0,"",'ԷնՀ-ՄԷԳ (ՏՋ)'!Z56)</f>
        <v/>
      </c>
      <c r="AA56" s="706" t="str">
        <f>IF('ԷնՀ-ՄԷԳ (ՏՋ)'!AA56=0,"",'ԷնՀ-ՄԷԳ (ՏՋ)'!AA56)</f>
        <v/>
      </c>
      <c r="AB56" s="557" t="str">
        <f>IF('ԷնՀ-ՄԷԳ (ՏՋ)'!AB56=0,"",'ԷնՀ-ՄԷԳ (ՏՋ)'!AB56)</f>
        <v/>
      </c>
      <c r="AC56" s="842" t="str">
        <f>IF('ԷնՀ-ՄԷԳ (ՏՋ)'!AC56=0,"",'ԷնՀ-ՄԷԳ (ՏՋ)'!AC56)</f>
        <v/>
      </c>
      <c r="AD56" s="832" t="str">
        <f>IF('ԷնՀ-ՄԷԳ (ՏՋ)'!AD56=0,"",'ԷնՀ-ՄԷԳ (ՏՋ)'!AD56)</f>
        <v/>
      </c>
      <c r="AE56" s="842" t="str">
        <f>IF('ԷնՀ-ՄԷԳ (ՏՋ)'!AE56=0,"",'ԷնՀ-ՄԷԳ (ՏՋ)'!AE56)</f>
        <v/>
      </c>
      <c r="AF56" s="842" t="str">
        <f>IF('ԷնՀ-ՄԷԳ (ՏՋ)'!AF56=0,"",'ԷնՀ-ՄԷԳ (ՏՋ)'!AF56)</f>
        <v/>
      </c>
      <c r="AG56" s="832" t="str">
        <f>IF('ԷնՀ-ՄԷԳ (ՏՋ)'!AG56=0,"",'ԷնՀ-ՄԷԳ (ՏՋ)'!AG56)</f>
        <v/>
      </c>
      <c r="AH56" s="842" t="str">
        <f>IF('ԷնՀ-ՄԷԳ (ՏՋ)'!AH56=0,"",'ԷնՀ-ՄԷԳ (ՏՋ)'!AH56)</f>
        <v/>
      </c>
      <c r="AI56" s="832" t="str">
        <f>IF('ԷնՀ-ՄԷԳ (ՏՋ)'!AI56=0,"",'ԷնՀ-ՄԷԳ (ՏՋ)'!AI56)</f>
        <v/>
      </c>
      <c r="AJ56" s="842" t="str">
        <f>IF('ԷնՀ-ՄԷԳ (ՏՋ)'!AJ56=0,"",'ԷնՀ-ՄԷԳ (ՏՋ)'!AJ56)</f>
        <v/>
      </c>
      <c r="AK56" s="849" t="str">
        <f>IF('ԷնՀ-ՄԷԳ (ՏՋ)'!AK56=0,"",'ԷնՀ-ՄԷԳ (ՏՋ)'!AK56)</f>
        <v/>
      </c>
      <c r="AL56" s="706" t="str">
        <f>IF('ԷնՀ-ՄԷԳ (ՏՋ)'!AL56=0,"",'ԷնՀ-ՄԷԳ (ՏՋ)'!AL56)</f>
        <v/>
      </c>
      <c r="AM56" s="656">
        <f>IF('ԷնՀ-ՄԷԳ (ՏՋ)'!AM56=0,"",'ԷնՀ-ՄԷԳ (ՏՋ)'!AM56)</f>
        <v>414.09359999999998</v>
      </c>
    </row>
    <row r="57" spans="1:39" s="107" customFormat="1" ht="14.25" outlineLevel="1" thickBot="1">
      <c r="A57" s="485"/>
      <c r="B57" s="783" t="s">
        <v>719</v>
      </c>
      <c r="C57" s="784" t="s">
        <v>569</v>
      </c>
      <c r="D57" s="785" t="s">
        <v>570</v>
      </c>
      <c r="E57" s="786" t="s">
        <v>41</v>
      </c>
      <c r="F57" s="829">
        <f>IF('ԷնՀ-ՄԷԳ (ՏՋ)'!F57=0,"",'ԷնՀ-ՄԷԳ (ՏՋ)'!F57)</f>
        <v>13582.531685364116</v>
      </c>
      <c r="G57" s="667">
        <f>IF('ԷնՀ-ՄԷԳ (ՏՋ)'!G57=0,"",'ԷնՀ-ՄԷԳ (ՏՋ)'!G57)</f>
        <v>41.552039999999998</v>
      </c>
      <c r="H57" s="832" t="str">
        <f>IF('ԷնՀ-ՄԷԳ (ՏՋ)'!H57=0,"",'ԷնՀ-ՄԷԳ (ՏՋ)'!H57)</f>
        <v/>
      </c>
      <c r="I57" s="842">
        <f>IF('ԷնՀ-ՄԷԳ (ՏՋ)'!I57=0,"",'ԷնՀ-ՄԷԳ (ՏՋ)'!I57)</f>
        <v>22.616399999999999</v>
      </c>
      <c r="J57" s="832">
        <f>IF('ԷնՀ-ՄԷԳ (ՏՋ)'!J57=0,"",'ԷնՀ-ՄԷԳ (ՏՋ)'!J57)</f>
        <v>18.935639999999999</v>
      </c>
      <c r="K57" s="842" t="str">
        <f>IF('ԷնՀ-ՄԷԳ (ՏՋ)'!K57=0,"",'ԷնՀ-ՄԷԳ (ՏՋ)'!K57)</f>
        <v/>
      </c>
      <c r="L57" s="832" t="str">
        <f>IF('ԷնՀ-ՄԷԳ (ՏՋ)'!L57=0,"",'ԷնՀ-ՄԷԳ (ՏՋ)'!L57)</f>
        <v/>
      </c>
      <c r="M57" s="842" t="str">
        <f>IF('ԷնՀ-ՄԷԳ (ՏՋ)'!M57=0,"",'ԷնՀ-ՄԷԳ (ՏՋ)'!M57)</f>
        <v/>
      </c>
      <c r="N57" s="835">
        <f>IF('ԷնՀ-ՄԷԳ (ՏՋ)'!N57=0,"",'ԷնՀ-ՄԷԳ (ՏՋ)'!N57)</f>
        <v>6.1971659999999984</v>
      </c>
      <c r="O57" s="842">
        <f>IF('ԷնՀ-ՄԷԳ (ՏՋ)'!O57=0,"",'ԷնՀ-ՄԷԳ (ՏՋ)'!O57)</f>
        <v>6.1971659999999984</v>
      </c>
      <c r="P57" s="832" t="str">
        <f>IF('ԷնՀ-ՄԷԳ (ՏՋ)'!P57=0,"",'ԷնՀ-ՄԷԳ (ՏՋ)'!P57)</f>
        <v/>
      </c>
      <c r="Q57" s="842" t="str">
        <f>IF('ԷնՀ-ՄԷԳ (ՏՋ)'!Q57=0,"",'ԷնՀ-ՄԷԳ (ՏՋ)'!Q57)</f>
        <v/>
      </c>
      <c r="R57" s="832" t="str">
        <f>IF('ԷնՀ-ՄԷԳ (ՏՋ)'!R57=0,"",'ԷնՀ-ՄԷԳ (ՏՋ)'!R57)</f>
        <v/>
      </c>
      <c r="S57" s="842" t="str">
        <f>IF('ԷնՀ-ՄԷԳ (ՏՋ)'!S57=0,"",'ԷնՀ-ՄԷԳ (ՏՋ)'!S57)</f>
        <v/>
      </c>
      <c r="T57" s="832" t="str">
        <f>IF('ԷնՀ-ՄԷԳ (ՏՋ)'!T57=0,"",'ԷնՀ-ՄԷԳ (ՏՋ)'!T57)</f>
        <v/>
      </c>
      <c r="U57" s="842" t="str">
        <f>IF('ԷնՀ-ՄԷԳ (ՏՋ)'!U57=0,"",'ԷնՀ-ՄԷԳ (ՏՋ)'!U57)</f>
        <v/>
      </c>
      <c r="V57" s="832" t="str">
        <f>IF('ԷնՀ-ՄԷԳ (ՏՋ)'!V57=0,"",'ԷնՀ-ՄԷԳ (ՏՋ)'!V57)</f>
        <v/>
      </c>
      <c r="W57" s="842" t="str">
        <f>IF('ԷնՀ-ՄԷԳ (ՏՋ)'!W57=0,"",'ԷնՀ-ՄԷԳ (ՏՋ)'!W57)</f>
        <v/>
      </c>
      <c r="X57" s="832" t="str">
        <f>IF('ԷնՀ-ՄԷԳ (ՏՋ)'!X57=0,"",'ԷնՀ-ՄԷԳ (ՏՋ)'!X57)</f>
        <v/>
      </c>
      <c r="Y57" s="842" t="str">
        <f>IF('ԷնՀ-ՄԷԳ (ՏՋ)'!Y57=0,"",'ԷնՀ-ՄԷԳ (ՏՋ)'!Y57)</f>
        <v/>
      </c>
      <c r="Z57" s="832" t="str">
        <f>IF('ԷնՀ-ՄԷԳ (ՏՋ)'!Z57=0,"",'ԷնՀ-ՄԷԳ (ՏՋ)'!Z57)</f>
        <v/>
      </c>
      <c r="AA57" s="706">
        <f>IF('ԷնՀ-ՄԷԳ (ՏՋ)'!AA57=0,"",'ԷնՀ-ՄԷԳ (ՏՋ)'!AA57)</f>
        <v>7627.1824793641154</v>
      </c>
      <c r="AB57" s="557">
        <f>IF('ԷնՀ-ՄԷԳ (ՏՋ)'!AB57=0,"",'ԷնՀ-ՄԷԳ (ՏՋ)'!AB57)</f>
        <v>46.440000000000005</v>
      </c>
      <c r="AC57" s="842" t="str">
        <f>IF('ԷնՀ-ՄԷԳ (ՏՋ)'!AC57=0,"",'ԷնՀ-ՄԷԳ (ՏՋ)'!AC57)</f>
        <v/>
      </c>
      <c r="AD57" s="832" t="str">
        <f>IF('ԷնՀ-ՄԷԳ (ՏՋ)'!AD57=0,"",'ԷնՀ-ՄԷԳ (ՏՋ)'!AD57)</f>
        <v/>
      </c>
      <c r="AE57" s="842" t="str">
        <f>IF('ԷնՀ-ՄԷԳ (ՏՋ)'!AE57=0,"",'ԷնՀ-ՄԷԳ (ՏՋ)'!AE57)</f>
        <v/>
      </c>
      <c r="AF57" s="842">
        <f>IF('ԷնՀ-ՄԷԳ (ՏՋ)'!AF57=0,"",'ԷնՀ-ՄԷԳ (ՏՋ)'!AF57)</f>
        <v>46.440000000000005</v>
      </c>
      <c r="AG57" s="832" t="str">
        <f>IF('ԷնՀ-ՄԷԳ (ՏՋ)'!AG57=0,"",'ԷնՀ-ՄԷԳ (ՏՋ)'!AG57)</f>
        <v/>
      </c>
      <c r="AH57" s="842" t="str">
        <f>IF('ԷնՀ-ՄԷԳ (ՏՋ)'!AH57=0,"",'ԷնՀ-ՄԷԳ (ՏՋ)'!AH57)</f>
        <v/>
      </c>
      <c r="AI57" s="832" t="str">
        <f>IF('ԷնՀ-ՄԷԳ (ՏՋ)'!AI57=0,"",'ԷնՀ-ՄԷԳ (ՏՋ)'!AI57)</f>
        <v/>
      </c>
      <c r="AJ57" s="842" t="str">
        <f>IF('ԷնՀ-ՄԷԳ (ՏՋ)'!AJ57=0,"",'ԷնՀ-ՄԷԳ (ՏՋ)'!AJ57)</f>
        <v/>
      </c>
      <c r="AK57" s="849" t="str">
        <f>IF('ԷնՀ-ՄԷԳ (ՏՋ)'!AK57=0,"",'ԷնՀ-ՄԷԳ (ՏՋ)'!AK57)</f>
        <v/>
      </c>
      <c r="AL57" s="706" t="str">
        <f>IF('ԷնՀ-ՄԷԳ (ՏՋ)'!AL57=0,"",'ԷնՀ-ՄԷԳ (ՏՋ)'!AL57)</f>
        <v/>
      </c>
      <c r="AM57" s="656">
        <f>IF('ԷնՀ-ՄԷԳ (ՏՋ)'!AM57=0,"",'ԷնՀ-ՄԷԳ (ՏՋ)'!AM57)</f>
        <v>5861.1600000000008</v>
      </c>
    </row>
    <row r="58" spans="1:39" ht="29.25" thickBot="1">
      <c r="A58" s="108"/>
      <c r="B58" s="619">
        <v>7.2</v>
      </c>
      <c r="C58" s="792" t="s">
        <v>720</v>
      </c>
      <c r="D58" s="793" t="s">
        <v>522</v>
      </c>
      <c r="E58" s="709" t="s">
        <v>140</v>
      </c>
      <c r="F58" s="850">
        <f>IF('ԷնՀ-ՄԷԳ (ՏՋ)'!F58=0,"",'ԷնՀ-ՄԷԳ (ՏՋ)'!F58)</f>
        <v>1146.4147859999998</v>
      </c>
      <c r="G58" s="823">
        <f>IF('ԷնՀ-ՄԷԳ (ՏՋ)'!G58=0,"",'ԷնՀ-ՄԷԳ (ՏՋ)'!G58)</f>
        <v>0.97014400000000089</v>
      </c>
      <c r="H58" s="660" t="str">
        <f>IF('ԷնՀ-ՄԷԳ (ՏՋ)'!H58=0,"",'ԷնՀ-ՄԷԳ (ՏՋ)'!H58)</f>
        <v/>
      </c>
      <c r="I58" s="823" t="str">
        <f>IF('ԷնՀ-ՄԷԳ (ՏՋ)'!I58=0,"",'ԷնՀ-ՄԷԳ (ՏՋ)'!I58)</f>
        <v/>
      </c>
      <c r="J58" s="660" t="str">
        <f>IF('ԷնՀ-ՄԷԳ (ՏՋ)'!J58=0,"",'ԷնՀ-ՄԷԳ (ՏՋ)'!J58)</f>
        <v/>
      </c>
      <c r="K58" s="823">
        <f>IF('ԷնՀ-ՄԷԳ (ՏՋ)'!K58=0,"",'ԷնՀ-ՄԷԳ (ՏՋ)'!K58)</f>
        <v>0.97014400000000089</v>
      </c>
      <c r="L58" s="660" t="str">
        <f>IF('ԷնՀ-ՄԷԳ (ՏՋ)'!L58=0,"",'ԷնՀ-ՄԷԳ (ՏՋ)'!L58)</f>
        <v/>
      </c>
      <c r="M58" s="823" t="str">
        <f>IF('ԷնՀ-ՄԷԳ (ՏՋ)'!M58=0,"",'ԷնՀ-ՄԷԳ (ՏՋ)'!M58)</f>
        <v/>
      </c>
      <c r="N58" s="660">
        <f>IF('ԷնՀ-ՄԷԳ (ՏՋ)'!N58=0,"",'ԷնՀ-ՄԷԳ (ՏՋ)'!N58)</f>
        <v>1020.6570943999999</v>
      </c>
      <c r="O58" s="823" t="str">
        <f>IF('ԷնՀ-ՄԷԳ (ՏՋ)'!O58=0,"",'ԷնՀ-ՄԷԳ (ՏՋ)'!O58)</f>
        <v/>
      </c>
      <c r="P58" s="660" t="str">
        <f>IF('ԷնՀ-ՄԷԳ (ՏՋ)'!P58=0,"",'ԷնՀ-ՄԷԳ (ՏՋ)'!P58)</f>
        <v/>
      </c>
      <c r="Q58" s="823" t="str">
        <f>IF('ԷնՀ-ՄԷԳ (ՏՋ)'!Q58=0,"",'ԷնՀ-ՄԷԳ (ՏՋ)'!Q58)</f>
        <v/>
      </c>
      <c r="R58" s="660">
        <f>IF('ԷնՀ-ՄԷԳ (ՏՋ)'!R58=0,"",'ԷնՀ-ՄԷԳ (ՏՋ)'!R58)</f>
        <v>0.16606000000000001</v>
      </c>
      <c r="S58" s="823" t="str">
        <f>IF('ԷնՀ-ՄԷԳ (ՏՋ)'!S58=0,"",'ԷնՀ-ՄԷԳ (ՏՋ)'!S58)</f>
        <v/>
      </c>
      <c r="T58" s="660" t="str">
        <f>IF('ԷնՀ-ՄԷԳ (ՏՋ)'!T58=0,"",'ԷնՀ-ՄԷԳ (ՏՋ)'!T58)</f>
        <v/>
      </c>
      <c r="U58" s="823" t="str">
        <f>IF('ԷնՀ-ՄԷԳ (ՏՋ)'!U58=0,"",'ԷնՀ-ՄԷԳ (ՏՋ)'!U58)</f>
        <v/>
      </c>
      <c r="V58" s="660">
        <f>IF('ԷնՀ-ՄԷԳ (ՏՋ)'!V58=0,"",'ԷնՀ-ՄԷԳ (ՏՋ)'!V58)</f>
        <v>12.089880000000001</v>
      </c>
      <c r="W58" s="823">
        <f>IF('ԷնՀ-ՄԷԳ (ՏՋ)'!W58=0,"",'ԷնՀ-ՄԷԳ (ՏՋ)'!W58)</f>
        <v>260.311756</v>
      </c>
      <c r="X58" s="660">
        <f>IF('ԷնՀ-ՄԷԳ (ՏՋ)'!X58=0,"",'ԷնՀ-ՄԷԳ (ՏՋ)'!X58)</f>
        <v>4.6860000000000006E-2</v>
      </c>
      <c r="Y58" s="823">
        <f>IF('ԷնՀ-ՄԷԳ (ՏՋ)'!Y58=0,"",'ԷնՀ-ՄԷԳ (ՏՋ)'!Y58)</f>
        <v>625.42695839999988</v>
      </c>
      <c r="Z58" s="660">
        <f>IF('ԷնՀ-ՄԷԳ (ՏՋ)'!Z58=0,"",'ԷնՀ-ՄԷԳ (ՏՋ)'!Z58)</f>
        <v>122.61558000000001</v>
      </c>
      <c r="AA58" s="823" t="str">
        <f>IF('ԷնՀ-ՄԷԳ (ՏՋ)'!AA58=0,"",'ԷնՀ-ՄԷԳ (ՏՋ)'!AA58)</f>
        <v/>
      </c>
      <c r="AB58" s="660">
        <f>IF('ԷնՀ-ՄԷԳ (ՏՋ)'!AB58=0,"",'ԷնՀ-ՄԷԳ (ՏՋ)'!AB58)</f>
        <v>124.78754759999998</v>
      </c>
      <c r="AC58" s="823" t="str">
        <f>IF('ԷնՀ-ՄԷԳ (ՏՋ)'!AC58=0,"",'ԷնՀ-ՄԷԳ (ՏՋ)'!AC58)</f>
        <v/>
      </c>
      <c r="AD58" s="660" t="str">
        <f>IF('ԷնՀ-ՄԷԳ (ՏՋ)'!AD58=0,"",'ԷնՀ-ՄԷԳ (ՏՋ)'!AD58)</f>
        <v/>
      </c>
      <c r="AE58" s="823" t="str">
        <f>IF('ԷնՀ-ՄԷԳ (ՏՋ)'!AE58=0,"",'ԷնՀ-ՄԷԳ (ՏՋ)'!AE58)</f>
        <v/>
      </c>
      <c r="AF58" s="823" t="str">
        <f>IF('ԷնՀ-ՄԷԳ (ՏՋ)'!AF58=0,"",'ԷնՀ-ՄԷԳ (ՏՋ)'!AF58)</f>
        <v/>
      </c>
      <c r="AG58" s="660" t="str">
        <f>IF('ԷնՀ-ՄԷԳ (ՏՋ)'!AG58=0,"",'ԷնՀ-ՄԷԳ (ՏՋ)'!AG58)</f>
        <v/>
      </c>
      <c r="AH58" s="823" t="str">
        <f>IF('ԷնՀ-ՄԷԳ (ՏՋ)'!AH58=0,"",'ԷնՀ-ՄԷԳ (ՏՋ)'!AH58)</f>
        <v/>
      </c>
      <c r="AI58" s="660">
        <f>IF('ԷնՀ-ՄԷԳ (ՏՋ)'!AI58=0,"",'ԷնՀ-ՄԷԳ (ՏՋ)'!AI58)</f>
        <v>124.78754759999998</v>
      </c>
      <c r="AJ58" s="823" t="str">
        <f>IF('ԷնՀ-ՄԷԳ (ՏՋ)'!AJ58=0,"",'ԷնՀ-ՄԷԳ (ՏՋ)'!AJ58)</f>
        <v/>
      </c>
      <c r="AK58" s="823" t="str">
        <f>IF('ԷնՀ-ՄԷԳ (ՏՋ)'!AK58=0,"",'ԷնՀ-ՄԷԳ (ՏՋ)'!AK58)</f>
        <v/>
      </c>
      <c r="AL58" s="823" t="str">
        <f>IF('ԷնՀ-ՄԷԳ (ՏՋ)'!AL58=0,"",'ԷնՀ-ՄԷԳ (ՏՋ)'!AL58)</f>
        <v/>
      </c>
      <c r="AM58" s="824" t="str">
        <f>IF('ԷնՀ-ՄԷԳ (ՏՋ)'!AM58=0,"",'ԷնՀ-ՄԷԳ (ՏՋ)'!AM58)</f>
        <v/>
      </c>
    </row>
    <row r="59" spans="1:39" ht="13.5" outlineLevel="1">
      <c r="A59" s="105"/>
      <c r="B59" s="895" t="s">
        <v>170</v>
      </c>
      <c r="C59" s="731" t="s">
        <v>523</v>
      </c>
      <c r="D59" s="731" t="s">
        <v>524</v>
      </c>
      <c r="E59" s="795" t="s">
        <v>43</v>
      </c>
      <c r="F59" s="827">
        <f>IF('ԷնՀ-ՄԷԳ (ՏՋ)'!F59=0,"",'ԷնՀ-ՄԷԳ (ՏՋ)'!F59)</f>
        <v>1.1362040000000009</v>
      </c>
      <c r="G59" s="838">
        <f>IF('ԷնՀ-ՄԷԳ (ՏՋ)'!G59=0,"",'ԷնՀ-ՄԷԳ (ՏՋ)'!G59)</f>
        <v>0.97014400000000089</v>
      </c>
      <c r="H59" s="831" t="str">
        <f>IF('ԷնՀ-ՄԷԳ (ՏՋ)'!H59=0,"",'ԷնՀ-ՄԷԳ (ՏՋ)'!H59)</f>
        <v/>
      </c>
      <c r="I59" s="841" t="str">
        <f>IF('ԷնՀ-ՄԷԳ (ՏՋ)'!I59=0,"",'ԷնՀ-ՄԷԳ (ՏՋ)'!I59)</f>
        <v/>
      </c>
      <c r="J59" s="831" t="str">
        <f>IF('ԷնՀ-ՄԷԳ (ՏՋ)'!J59=0,"",'ԷնՀ-ՄԷԳ (ՏՋ)'!J59)</f>
        <v/>
      </c>
      <c r="K59" s="841" t="str">
        <f>IF('ԷնՀ-ՄԷԳ (ՏՋ)'!K59=0,"",'ԷնՀ-ՄԷԳ (ՏՋ)'!K59)</f>
        <v/>
      </c>
      <c r="L59" s="831" t="str">
        <f>IF('ԷնՀ-ՄԷԳ (ՏՋ)'!L59=0,"",'ԷնՀ-ՄԷԳ (ՏՋ)'!L59)</f>
        <v/>
      </c>
      <c r="M59" s="841" t="str">
        <f>IF('ԷնՀ-ՄԷԳ (ՏՋ)'!M59=0,"",'ԷնՀ-ՄԷԳ (ՏՋ)'!M59)</f>
        <v/>
      </c>
      <c r="N59" s="834">
        <f>IF('ԷնՀ-ՄԷԳ (ՏՋ)'!N59=0,"",'ԷնՀ-ՄԷԳ (ՏՋ)'!N59)</f>
        <v>0.16606000000000001</v>
      </c>
      <c r="O59" s="841" t="str">
        <f>IF('ԷնՀ-ՄԷԳ (ՏՋ)'!O59=0,"",'ԷնՀ-ՄԷԳ (ՏՋ)'!O59)</f>
        <v/>
      </c>
      <c r="P59" s="831" t="str">
        <f>IF('ԷնՀ-ՄԷԳ (ՏՋ)'!P59=0,"",'ԷնՀ-ՄԷԳ (ՏՋ)'!P59)</f>
        <v/>
      </c>
      <c r="Q59" s="841" t="str">
        <f>IF('ԷնՀ-ՄԷԳ (ՏՋ)'!Q59=0,"",'ԷնՀ-ՄԷԳ (ՏՋ)'!Q59)</f>
        <v/>
      </c>
      <c r="R59" s="831">
        <f>IF('ԷնՀ-ՄԷԳ (ՏՋ)'!R59=0,"",'ԷնՀ-ՄԷԳ (ՏՋ)'!R59)</f>
        <v>0.16606000000000001</v>
      </c>
      <c r="S59" s="841" t="str">
        <f>IF('ԷնՀ-ՄԷԳ (ՏՋ)'!S59=0,"",'ԷնՀ-ՄԷԳ (ՏՋ)'!S59)</f>
        <v/>
      </c>
      <c r="T59" s="831" t="str">
        <f>IF('ԷնՀ-ՄԷԳ (ՏՋ)'!T59=0,"",'ԷնՀ-ՄԷԳ (ՏՋ)'!T59)</f>
        <v/>
      </c>
      <c r="U59" s="841" t="str">
        <f>IF('ԷնՀ-ՄԷԳ (ՏՋ)'!U59=0,"",'ԷնՀ-ՄԷԳ (ՏՋ)'!U59)</f>
        <v/>
      </c>
      <c r="V59" s="831" t="str">
        <f>IF('ԷնՀ-ՄԷԳ (ՏՋ)'!V59=0,"",'ԷնՀ-ՄԷԳ (ՏՋ)'!V59)</f>
        <v/>
      </c>
      <c r="W59" s="841" t="str">
        <f>IF('ԷնՀ-ՄԷԳ (ՏՋ)'!W59=0,"",'ԷնՀ-ՄԷԳ (ՏՋ)'!W59)</f>
        <v/>
      </c>
      <c r="X59" s="831" t="str">
        <f>IF('ԷնՀ-ՄԷԳ (ՏՋ)'!X59=0,"",'ԷնՀ-ՄԷԳ (ՏՋ)'!X59)</f>
        <v/>
      </c>
      <c r="Y59" s="841" t="str">
        <f>IF('ԷնՀ-ՄԷԳ (ՏՋ)'!Y59=0,"",'ԷնՀ-ՄԷԳ (ՏՋ)'!Y59)</f>
        <v/>
      </c>
      <c r="Z59" s="831" t="str">
        <f>IF('ԷնՀ-ՄԷԳ (ՏՋ)'!Z59=0,"",'ԷնՀ-ՄԷԳ (ՏՋ)'!Z59)</f>
        <v/>
      </c>
      <c r="AA59" s="739" t="str">
        <f>IF('ԷնՀ-ՄԷԳ (ՏՋ)'!AA59=0,"",'ԷնՀ-ՄԷԳ (ՏՋ)'!AA59)</f>
        <v/>
      </c>
      <c r="AB59" s="830" t="str">
        <f>IF('ԷնՀ-ՄԷԳ (ՏՋ)'!AB59=0,"",'ԷնՀ-ՄԷԳ (ՏՋ)'!AB59)</f>
        <v/>
      </c>
      <c r="AC59" s="841" t="str">
        <f>IF('ԷնՀ-ՄԷԳ (ՏՋ)'!AC59=0,"",'ԷնՀ-ՄԷԳ (ՏՋ)'!AC59)</f>
        <v/>
      </c>
      <c r="AD59" s="831" t="str">
        <f>IF('ԷնՀ-ՄԷԳ (ՏՋ)'!AD59=0,"",'ԷնՀ-ՄԷԳ (ՏՋ)'!AD59)</f>
        <v/>
      </c>
      <c r="AE59" s="841" t="str">
        <f>IF('ԷնՀ-ՄԷԳ (ՏՋ)'!AE59=0,"",'ԷնՀ-ՄԷԳ (ՏՋ)'!AE59)</f>
        <v/>
      </c>
      <c r="AF59" s="841" t="str">
        <f>IF('ԷնՀ-ՄԷԳ (ՏՋ)'!AF59=0,"",'ԷնՀ-ՄԷԳ (ՏՋ)'!AF59)</f>
        <v/>
      </c>
      <c r="AG59" s="831" t="str">
        <f>IF('ԷնՀ-ՄԷԳ (ՏՋ)'!AG59=0,"",'ԷնՀ-ՄԷԳ (ՏՋ)'!AG59)</f>
        <v/>
      </c>
      <c r="AH59" s="841" t="str">
        <f>IF('ԷնՀ-ՄԷԳ (ՏՋ)'!AH59=0,"",'ԷնՀ-ՄԷԳ (ՏՋ)'!AH59)</f>
        <v/>
      </c>
      <c r="AI59" s="831" t="str">
        <f>IF('ԷնՀ-ՄԷԳ (ՏՋ)'!AI59=0,"",'ԷնՀ-ՄԷԳ (ՏՋ)'!AI59)</f>
        <v/>
      </c>
      <c r="AJ59" s="841" t="str">
        <f>IF('ԷնՀ-ՄԷԳ (ՏՋ)'!AJ59=0,"",'ԷնՀ-ՄԷԳ (ՏՋ)'!AJ59)</f>
        <v/>
      </c>
      <c r="AK59" s="834" t="str">
        <f>IF('ԷնՀ-ՄԷԳ (ՏՋ)'!AK59=0,"",'ԷնՀ-ՄԷԳ (ՏՋ)'!AK59)</f>
        <v/>
      </c>
      <c r="AL59" s="739" t="str">
        <f>IF('ԷնՀ-ՄԷԳ (ՏՋ)'!AL59=0,"",'ԷնՀ-ՄԷԳ (ՏՋ)'!AL59)</f>
        <v/>
      </c>
      <c r="AM59" s="740" t="str">
        <f>IF('ԷնՀ-ՄԷԳ (ՏՋ)'!AM59=0,"",'ԷնՀ-ՄԷԳ (ՏՋ)'!AM59)</f>
        <v/>
      </c>
    </row>
    <row r="60" spans="1:39" ht="14.25" outlineLevel="1" thickBot="1">
      <c r="B60" s="896" t="s">
        <v>175</v>
      </c>
      <c r="C60" s="753" t="s">
        <v>525</v>
      </c>
      <c r="D60" s="753" t="s">
        <v>526</v>
      </c>
      <c r="E60" s="800" t="s">
        <v>44</v>
      </c>
      <c r="F60" s="828">
        <f>IF('ԷնՀ-ՄԷԳ (ՏՋ)'!F60=0,"",'ԷնՀ-ՄԷԳ (ՏՋ)'!F60)</f>
        <v>1145.2785819999999</v>
      </c>
      <c r="G60" s="839" t="str">
        <f>IF('ԷնՀ-ՄԷԳ (ՏՋ)'!G60=0,"",'ԷնՀ-ՄԷԳ (ՏՋ)'!G60)</f>
        <v/>
      </c>
      <c r="H60" s="833" t="str">
        <f>IF('ԷնՀ-ՄԷԳ (ՏՋ)'!H60=0,"",'ԷնՀ-ՄԷԳ (ՏՋ)'!H60)</f>
        <v/>
      </c>
      <c r="I60" s="843" t="str">
        <f>IF('ԷնՀ-ՄԷԳ (ՏՋ)'!I60=0,"",'ԷնՀ-ՄԷԳ (ՏՋ)'!I60)</f>
        <v/>
      </c>
      <c r="J60" s="833" t="str">
        <f>IF('ԷնՀ-ՄԷԳ (ՏՋ)'!J60=0,"",'ԷնՀ-ՄԷԳ (ՏՋ)'!J60)</f>
        <v/>
      </c>
      <c r="K60" s="843">
        <f>IF('ԷնՀ-ՄԷԳ (ՏՋ)'!K60=0,"",'ԷնՀ-ՄԷԳ (ՏՋ)'!K60)</f>
        <v>0.97014400000000089</v>
      </c>
      <c r="L60" s="833" t="str">
        <f>IF('ԷնՀ-ՄԷԳ (ՏՋ)'!L60=0,"",'ԷնՀ-ՄԷԳ (ՏՋ)'!L60)</f>
        <v/>
      </c>
      <c r="M60" s="843" t="str">
        <f>IF('ԷնՀ-ՄԷԳ (ՏՋ)'!M60=0,"",'ԷնՀ-ՄԷԳ (ՏՋ)'!M60)</f>
        <v/>
      </c>
      <c r="N60" s="836">
        <f>IF('ԷնՀ-ՄԷԳ (ՏՋ)'!N60=0,"",'ԷնՀ-ՄԷԳ (ՏՋ)'!N60)</f>
        <v>1020.4910343999999</v>
      </c>
      <c r="O60" s="843" t="str">
        <f>IF('ԷնՀ-ՄԷԳ (ՏՋ)'!O60=0,"",'ԷնՀ-ՄԷԳ (ՏՋ)'!O60)</f>
        <v/>
      </c>
      <c r="P60" s="833" t="str">
        <f>IF('ԷնՀ-ՄԷԳ (ՏՋ)'!P60=0,"",'ԷնՀ-ՄԷԳ (ՏՋ)'!P60)</f>
        <v/>
      </c>
      <c r="Q60" s="843" t="str">
        <f>IF('ԷնՀ-ՄԷԳ (ՏՋ)'!Q60=0,"",'ԷնՀ-ՄԷԳ (ՏՋ)'!Q60)</f>
        <v/>
      </c>
      <c r="R60" s="833" t="str">
        <f>IF('ԷնՀ-ՄԷԳ (ՏՋ)'!R60=0,"",'ԷնՀ-ՄԷԳ (ՏՋ)'!R60)</f>
        <v/>
      </c>
      <c r="S60" s="843" t="str">
        <f>IF('ԷնՀ-ՄԷԳ (ՏՋ)'!S60=0,"",'ԷնՀ-ՄԷԳ (ՏՋ)'!S60)</f>
        <v/>
      </c>
      <c r="T60" s="833" t="str">
        <f>IF('ԷնՀ-ՄԷԳ (ՏՋ)'!T60=0,"",'ԷնՀ-ՄԷԳ (ՏՋ)'!T60)</f>
        <v/>
      </c>
      <c r="U60" s="843" t="str">
        <f>IF('ԷնՀ-ՄԷԳ (ՏՋ)'!U60=0,"",'ԷնՀ-ՄԷԳ (ՏՋ)'!U60)</f>
        <v/>
      </c>
      <c r="V60" s="833">
        <f>IF('ԷնՀ-ՄԷԳ (ՏՋ)'!V60=0,"",'ԷնՀ-ՄԷԳ (ՏՋ)'!V60)</f>
        <v>12.089880000000001</v>
      </c>
      <c r="W60" s="843">
        <f>IF('ԷնՀ-ՄԷԳ (ՏՋ)'!W60=0,"",'ԷնՀ-ՄԷԳ (ՏՋ)'!W60)</f>
        <v>260.311756</v>
      </c>
      <c r="X60" s="833">
        <f>IF('ԷնՀ-ՄԷԳ (ՏՋ)'!X60=0,"",'ԷնՀ-ՄԷԳ (ՏՋ)'!X60)</f>
        <v>4.6860000000000006E-2</v>
      </c>
      <c r="Y60" s="843">
        <f>IF('ԷնՀ-ՄԷԳ (ՏՋ)'!Y60=0,"",'ԷնՀ-ՄԷԳ (ՏՋ)'!Y60)</f>
        <v>625.42695839999988</v>
      </c>
      <c r="Z60" s="833">
        <f>IF('ԷնՀ-ՄԷԳ (ՏՋ)'!Z60=0,"",'ԷնՀ-ՄԷԳ (ՏՋ)'!Z60)</f>
        <v>122.61558000000001</v>
      </c>
      <c r="AA60" s="765" t="str">
        <f>IF('ԷնՀ-ՄԷԳ (ՏՋ)'!AA60=0,"",'ԷնՀ-ՄԷԳ (ՏՋ)'!AA60)</f>
        <v/>
      </c>
      <c r="AB60" s="568">
        <f>IF('ԷնՀ-ՄԷԳ (ՏՋ)'!AB60=0,"",'ԷնՀ-ՄԷԳ (ՏՋ)'!AB60)</f>
        <v>124.78754759999998</v>
      </c>
      <c r="AC60" s="843" t="str">
        <f>IF('ԷնՀ-ՄԷԳ (ՏՋ)'!AC60=0,"",'ԷնՀ-ՄԷԳ (ՏՋ)'!AC60)</f>
        <v/>
      </c>
      <c r="AD60" s="833" t="str">
        <f>IF('ԷնՀ-ՄԷԳ (ՏՋ)'!AD60=0,"",'ԷնՀ-ՄԷԳ (ՏՋ)'!AD60)</f>
        <v/>
      </c>
      <c r="AE60" s="843" t="str">
        <f>IF('ԷնՀ-ՄԷԳ (ՏՋ)'!AE60=0,"",'ԷնՀ-ՄԷԳ (ՏՋ)'!AE60)</f>
        <v/>
      </c>
      <c r="AF60" s="843" t="str">
        <f>IF('ԷնՀ-ՄԷԳ (ՏՋ)'!AF60=0,"",'ԷնՀ-ՄԷԳ (ՏՋ)'!AF60)</f>
        <v/>
      </c>
      <c r="AG60" s="833" t="str">
        <f>IF('ԷնՀ-ՄԷԳ (ՏՋ)'!AG60=0,"",'ԷնՀ-ՄԷԳ (ՏՋ)'!AG60)</f>
        <v/>
      </c>
      <c r="AH60" s="843" t="str">
        <f>IF('ԷնՀ-ՄԷԳ (ՏՋ)'!AH60=0,"",'ԷնՀ-ՄԷԳ (ՏՋ)'!AH60)</f>
        <v/>
      </c>
      <c r="AI60" s="833">
        <f>IF('ԷնՀ-ՄԷԳ (ՏՋ)'!AI60=0,"",'ԷնՀ-ՄԷԳ (ՏՋ)'!AI60)</f>
        <v>124.78754759999998</v>
      </c>
      <c r="AJ60" s="843" t="str">
        <f>IF('ԷնՀ-ՄԷԳ (ՏՋ)'!AJ60=0,"",'ԷնՀ-ՄԷԳ (ՏՋ)'!AJ60)</f>
        <v/>
      </c>
      <c r="AK60" s="836" t="str">
        <f>IF('ԷնՀ-ՄԷԳ (ՏՋ)'!AK60=0,"",'ԷնՀ-ՄԷԳ (ՏՋ)'!AK60)</f>
        <v/>
      </c>
      <c r="AL60" s="765" t="str">
        <f>IF('ԷնՀ-ՄԷԳ (ՏՋ)'!AL60=0,"",'ԷնՀ-ՄԷԳ (ՏՋ)'!AL60)</f>
        <v/>
      </c>
      <c r="AM60" s="766" t="str">
        <f>IF('ԷնՀ-ՄԷԳ (ՏՋ)'!AM60=0,"",'ԷնՀ-ՄԷԳ (ՏՋ)'!AM60)</f>
        <v/>
      </c>
    </row>
    <row r="61" spans="1:39">
      <c r="B61" s="105"/>
      <c r="C61" s="804"/>
      <c r="D61" s="804"/>
      <c r="E61" s="105"/>
      <c r="F61" s="484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6"/>
      <c r="AD61" s="806"/>
      <c r="AE61" s="806"/>
      <c r="AF61" s="806"/>
      <c r="AG61" s="806"/>
      <c r="AH61" s="806"/>
      <c r="AI61" s="806"/>
      <c r="AJ61" s="806"/>
      <c r="AK61" s="806"/>
      <c r="AL61" s="806"/>
      <c r="AM61" s="806"/>
    </row>
    <row r="62" spans="1:39">
      <c r="B62" s="105"/>
      <c r="C62" s="804"/>
      <c r="D62" s="804"/>
      <c r="E62" s="105"/>
      <c r="F62" s="484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8"/>
      <c r="AD62" s="808"/>
      <c r="AE62" s="808"/>
      <c r="AF62" s="808"/>
      <c r="AG62" s="808"/>
      <c r="AH62" s="808"/>
      <c r="AI62" s="808"/>
      <c r="AJ62" s="808"/>
      <c r="AK62" s="808"/>
      <c r="AL62" s="808"/>
      <c r="AM62" s="808"/>
    </row>
    <row r="63" spans="1:39" ht="14.25">
      <c r="B63" s="105"/>
      <c r="C63" s="809"/>
      <c r="D63" s="809"/>
      <c r="E63" s="105"/>
      <c r="F63" s="105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</row>
    <row r="64" spans="1:39">
      <c r="E64" s="38"/>
      <c r="F64" s="38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2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</row>
    <row r="66" spans="28:28">
      <c r="AB66" s="472"/>
    </row>
  </sheetData>
  <hyperlinks>
    <hyperlink ref="B1" location="Սկիզբ!A1" display="Դեպի սկիզբ"/>
  </hyperlink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outlinePr summaryRight="0"/>
  </sheetPr>
  <dimension ref="A1:AO67"/>
  <sheetViews>
    <sheetView topLeftCell="A36" zoomScale="90" zoomScaleNormal="90" workbookViewId="0">
      <selection activeCell="AO41" sqref="AO41"/>
    </sheetView>
  </sheetViews>
  <sheetFormatPr defaultColWidth="17.28515625" defaultRowHeight="12.75" outlineLevelRow="1" outlineLevelCol="1"/>
  <cols>
    <col min="1" max="1" width="1.85546875" style="38" customWidth="1"/>
    <col min="2" max="2" width="8" style="38" customWidth="1" collapsed="1"/>
    <col min="3" max="4" width="30.85546875" style="694" hidden="1" customWidth="1" outlineLevel="1"/>
    <col min="5" max="5" width="48.5703125" style="101" customWidth="1" collapsed="1"/>
    <col min="6" max="6" width="10.85546875" style="101" customWidth="1"/>
    <col min="7" max="7" width="9.85546875" style="642" customWidth="1" collapsed="1"/>
    <col min="8" max="13" width="9.85546875" style="642" hidden="1" customWidth="1" outlineLevel="1"/>
    <col min="14" max="14" width="13.5703125" style="642" bestFit="1" customWidth="1" collapsed="1"/>
    <col min="15" max="15" width="14.140625" style="642" hidden="1" customWidth="1" outlineLevel="1"/>
    <col min="16" max="16" width="12.85546875" style="642" hidden="1" customWidth="1" outlineLevel="1"/>
    <col min="17" max="17" width="19.28515625" style="642" hidden="1" customWidth="1" outlineLevel="1"/>
    <col min="18" max="18" width="16.28515625" style="642" hidden="1" customWidth="1" outlineLevel="1"/>
    <col min="19" max="26" width="12.85546875" style="642" hidden="1" customWidth="1" outlineLevel="1"/>
    <col min="27" max="27" width="11" style="642" bestFit="1" customWidth="1" collapsed="1"/>
    <col min="28" max="28" width="14.7109375" style="642" customWidth="1" collapsed="1"/>
    <col min="29" max="29" width="13.5703125" style="472" hidden="1" customWidth="1" outlineLevel="1"/>
    <col min="30" max="30" width="10.85546875" style="472" hidden="1" customWidth="1" outlineLevel="1"/>
    <col min="31" max="32" width="13.28515625" style="472" hidden="1" customWidth="1" outlineLevel="1"/>
    <col min="33" max="34" width="12.7109375" style="472" hidden="1" customWidth="1" outlineLevel="1"/>
    <col min="35" max="35" width="14" style="472" hidden="1" customWidth="1" outlineLevel="1"/>
    <col min="36" max="36" width="14.42578125" style="472" hidden="1" customWidth="1" outlineLevel="1"/>
    <col min="37" max="37" width="10.7109375" style="472" customWidth="1" collapsed="1"/>
    <col min="38" max="38" width="11.7109375" style="472" bestFit="1" customWidth="1"/>
    <col min="39" max="39" width="13.5703125" style="472" bestFit="1" customWidth="1"/>
    <col min="40" max="16384" width="17.28515625" style="38"/>
  </cols>
  <sheetData>
    <row r="1" spans="2:41" s="483" customFormat="1" ht="20.25" customHeight="1">
      <c r="B1" s="519" t="s">
        <v>76</v>
      </c>
      <c r="C1" s="690"/>
      <c r="D1" s="690"/>
      <c r="F1" s="69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G1" s="691"/>
      <c r="AH1" s="691"/>
      <c r="AI1" s="691"/>
      <c r="AK1" s="692"/>
      <c r="AL1" s="692"/>
    </row>
    <row r="2" spans="2:41" s="483" customFormat="1" ht="20.25" customHeight="1">
      <c r="B2" s="523" t="s">
        <v>748</v>
      </c>
      <c r="C2" s="693"/>
      <c r="D2" s="693"/>
      <c r="E2" s="523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</row>
    <row r="3" spans="2:41" ht="13.5" thickBot="1"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5"/>
      <c r="AD3" s="695"/>
      <c r="AE3" s="695"/>
      <c r="AF3" s="695"/>
      <c r="AG3" s="264"/>
      <c r="AH3" s="264"/>
      <c r="AI3" s="264"/>
      <c r="AJ3" s="264"/>
      <c r="AK3" s="692"/>
      <c r="AL3" s="692"/>
    </row>
    <row r="4" spans="2:41" s="697" customFormat="1" ht="39" hidden="1" outlineLevel="1" thickBot="1">
      <c r="B4" s="644" t="s">
        <v>426</v>
      </c>
      <c r="C4" s="516" t="s">
        <v>749</v>
      </c>
      <c r="D4" s="644"/>
      <c r="E4" s="645"/>
      <c r="F4" s="646" t="s">
        <v>13</v>
      </c>
      <c r="G4" s="696" t="s">
        <v>427</v>
      </c>
      <c r="H4" s="527" t="s">
        <v>428</v>
      </c>
      <c r="I4" s="527" t="s">
        <v>429</v>
      </c>
      <c r="J4" s="527" t="s">
        <v>724</v>
      </c>
      <c r="K4" s="527" t="s">
        <v>651</v>
      </c>
      <c r="L4" s="527" t="s">
        <v>652</v>
      </c>
      <c r="M4" s="527" t="s">
        <v>629</v>
      </c>
      <c r="N4" s="528" t="s">
        <v>430</v>
      </c>
      <c r="O4" s="527" t="s">
        <v>592</v>
      </c>
      <c r="P4" s="527" t="s">
        <v>431</v>
      </c>
      <c r="Q4" s="527" t="s">
        <v>653</v>
      </c>
      <c r="R4" s="527" t="s">
        <v>654</v>
      </c>
      <c r="S4" s="527" t="s">
        <v>432</v>
      </c>
      <c r="T4" s="527" t="s">
        <v>655</v>
      </c>
      <c r="U4" s="527" t="s">
        <v>656</v>
      </c>
      <c r="V4" s="527" t="s">
        <v>657</v>
      </c>
      <c r="W4" s="527" t="s">
        <v>658</v>
      </c>
      <c r="X4" s="527" t="s">
        <v>433</v>
      </c>
      <c r="Y4" s="527" t="s">
        <v>434</v>
      </c>
      <c r="Z4" s="527" t="s">
        <v>743</v>
      </c>
      <c r="AA4" s="531" t="s">
        <v>435</v>
      </c>
      <c r="AB4" s="696" t="s">
        <v>436</v>
      </c>
      <c r="AC4" s="527" t="s">
        <v>437</v>
      </c>
      <c r="AD4" s="527" t="s">
        <v>438</v>
      </c>
      <c r="AE4" s="527" t="s">
        <v>764</v>
      </c>
      <c r="AF4" s="527" t="s">
        <v>765</v>
      </c>
      <c r="AG4" s="527" t="s">
        <v>643</v>
      </c>
      <c r="AH4" s="527" t="s">
        <v>439</v>
      </c>
      <c r="AI4" s="527" t="s">
        <v>440</v>
      </c>
      <c r="AJ4" s="527" t="s">
        <v>441</v>
      </c>
      <c r="AK4" s="528" t="s">
        <v>659</v>
      </c>
      <c r="AL4" s="531" t="s">
        <v>660</v>
      </c>
      <c r="AM4" s="532" t="s">
        <v>442</v>
      </c>
    </row>
    <row r="5" spans="2:41" s="700" customFormat="1" ht="47.25" hidden="1" customHeight="1" outlineLevel="1" thickBot="1">
      <c r="B5" s="518" t="s">
        <v>426</v>
      </c>
      <c r="C5" s="698"/>
      <c r="D5" s="518" t="s">
        <v>750</v>
      </c>
      <c r="E5" s="648"/>
      <c r="F5" s="649" t="s">
        <v>443</v>
      </c>
      <c r="G5" s="699" t="s">
        <v>444</v>
      </c>
      <c r="H5" s="536" t="s">
        <v>445</v>
      </c>
      <c r="I5" s="536" t="s">
        <v>446</v>
      </c>
      <c r="J5" s="536" t="s">
        <v>723</v>
      </c>
      <c r="K5" s="536" t="s">
        <v>447</v>
      </c>
      <c r="L5" s="536" t="s">
        <v>448</v>
      </c>
      <c r="M5" s="536" t="s">
        <v>633</v>
      </c>
      <c r="N5" s="537" t="s">
        <v>449</v>
      </c>
      <c r="O5" s="536" t="s">
        <v>450</v>
      </c>
      <c r="P5" s="536" t="s">
        <v>451</v>
      </c>
      <c r="Q5" s="536" t="s">
        <v>661</v>
      </c>
      <c r="R5" s="536" t="s">
        <v>662</v>
      </c>
      <c r="S5" s="536" t="s">
        <v>452</v>
      </c>
      <c r="T5" s="536" t="s">
        <v>663</v>
      </c>
      <c r="U5" s="536" t="s">
        <v>664</v>
      </c>
      <c r="V5" s="536" t="s">
        <v>665</v>
      </c>
      <c r="W5" s="536" t="s">
        <v>666</v>
      </c>
      <c r="X5" s="536" t="s">
        <v>453</v>
      </c>
      <c r="Y5" s="536" t="s">
        <v>454</v>
      </c>
      <c r="Z5" s="536" t="s">
        <v>587</v>
      </c>
      <c r="AA5" s="540" t="s">
        <v>455</v>
      </c>
      <c r="AB5" s="699" t="s">
        <v>456</v>
      </c>
      <c r="AC5" s="536" t="s">
        <v>457</v>
      </c>
      <c r="AD5" s="536" t="s">
        <v>458</v>
      </c>
      <c r="AE5" s="536" t="s">
        <v>769</v>
      </c>
      <c r="AF5" s="536" t="s">
        <v>767</v>
      </c>
      <c r="AG5" s="536" t="s">
        <v>766</v>
      </c>
      <c r="AH5" s="536" t="s">
        <v>459</v>
      </c>
      <c r="AI5" s="536" t="s">
        <v>460</v>
      </c>
      <c r="AJ5" s="536" t="s">
        <v>461</v>
      </c>
      <c r="AK5" s="537" t="s">
        <v>462</v>
      </c>
      <c r="AL5" s="540" t="s">
        <v>667</v>
      </c>
      <c r="AM5" s="541" t="s">
        <v>463</v>
      </c>
    </row>
    <row r="6" spans="2:41" ht="41.25" customHeight="1" collapsed="1" thickBot="1">
      <c r="B6" s="544" t="s">
        <v>360</v>
      </c>
      <c r="C6" s="701"/>
      <c r="D6" s="702"/>
      <c r="E6" s="650" t="s">
        <v>751</v>
      </c>
      <c r="F6" s="546" t="s">
        <v>30</v>
      </c>
      <c r="G6" s="547" t="s">
        <v>31</v>
      </c>
      <c r="H6" s="703" t="s">
        <v>464</v>
      </c>
      <c r="I6" s="703" t="s">
        <v>465</v>
      </c>
      <c r="J6" s="548" t="s">
        <v>722</v>
      </c>
      <c r="K6" s="703" t="s">
        <v>466</v>
      </c>
      <c r="L6" s="703" t="s">
        <v>467</v>
      </c>
      <c r="M6" s="703" t="s">
        <v>138</v>
      </c>
      <c r="N6" s="549" t="s">
        <v>33</v>
      </c>
      <c r="O6" s="548" t="s">
        <v>721</v>
      </c>
      <c r="P6" s="548" t="s">
        <v>468</v>
      </c>
      <c r="Q6" s="548" t="s">
        <v>668</v>
      </c>
      <c r="R6" s="548" t="s">
        <v>669</v>
      </c>
      <c r="S6" s="548" t="s">
        <v>469</v>
      </c>
      <c r="T6" s="548" t="s">
        <v>670</v>
      </c>
      <c r="U6" s="548" t="s">
        <v>351</v>
      </c>
      <c r="V6" s="548" t="s">
        <v>671</v>
      </c>
      <c r="W6" s="548" t="s">
        <v>353</v>
      </c>
      <c r="X6" s="548" t="s">
        <v>470</v>
      </c>
      <c r="Y6" s="548" t="s">
        <v>236</v>
      </c>
      <c r="Z6" s="548" t="s">
        <v>588</v>
      </c>
      <c r="AA6" s="550" t="s">
        <v>148</v>
      </c>
      <c r="AB6" s="547" t="s">
        <v>309</v>
      </c>
      <c r="AC6" s="548" t="s">
        <v>81</v>
      </c>
      <c r="AD6" s="548" t="s">
        <v>45</v>
      </c>
      <c r="AE6" s="548" t="s">
        <v>183</v>
      </c>
      <c r="AF6" s="548" t="s">
        <v>768</v>
      </c>
      <c r="AG6" s="548" t="s">
        <v>224</v>
      </c>
      <c r="AH6" s="548" t="s">
        <v>644</v>
      </c>
      <c r="AI6" s="548" t="s">
        <v>645</v>
      </c>
      <c r="AJ6" s="548" t="s">
        <v>142</v>
      </c>
      <c r="AK6" s="549" t="s">
        <v>32</v>
      </c>
      <c r="AL6" s="550" t="s">
        <v>46</v>
      </c>
      <c r="AM6" s="551" t="s">
        <v>47</v>
      </c>
    </row>
    <row r="7" spans="2:41" ht="13.5" outlineLevel="1">
      <c r="B7" s="898">
        <v>1.1000000000000001</v>
      </c>
      <c r="C7" s="704" t="s">
        <v>475</v>
      </c>
      <c r="D7" s="554" t="s">
        <v>476</v>
      </c>
      <c r="E7" s="651" t="s">
        <v>672</v>
      </c>
      <c r="F7" s="705">
        <f>IF('ԷնՀ-ՄԷԳ (ՏՋ)'!F7=0,"",'ԷնՀ-ՄԷԳ (ՏՋ)'!F7/Ջերմարարություն!$D$6)</f>
        <v>1058.7833024266743</v>
      </c>
      <c r="G7" s="561">
        <f>IF('ԷնՀ-ՄԷԳ (ՏՋ)'!G7=0,"",'ԷնՀ-ՄԷԳ (ՏՋ)'!G7/Ջերմարարություն!$D$6)</f>
        <v>0.75646546288334759</v>
      </c>
      <c r="H7" s="558">
        <f>IF('ԷնՀ-ՄԷԳ (ՏՋ)'!H7=0,"",'ԷնՀ-ՄԷԳ (ՏՋ)'!H7/Ջերմարարություն!$D$6)</f>
        <v>1.1177987962166808E-2</v>
      </c>
      <c r="I7" s="558" t="str">
        <f>IF('ԷնՀ-ՄԷԳ (ՏՋ)'!I7=0,"",'ԷնՀ-ՄԷԳ (ՏՋ)'!I7/Ջերմարարություն!$D$6)</f>
        <v/>
      </c>
      <c r="J7" s="558" t="str">
        <f>IF('ԷնՀ-ՄԷԳ (ՏՋ)'!J7=0,"",'ԷնՀ-ՄԷԳ (ՏՋ)'!J7/Ջերմարարություն!$D$6)</f>
        <v/>
      </c>
      <c r="K7" s="558">
        <f>IF('ԷնՀ-ՄԷԳ (ՏՋ)'!K7=0,"",'ԷնՀ-ՄԷԳ (ՏՋ)'!K7/Ջերմարարություն!$D$6)</f>
        <v>0.74528747492118075</v>
      </c>
      <c r="L7" s="558" t="str">
        <f>IF('ԷնՀ-ՄԷԳ (ՏՋ)'!L7=0,"",'ԷնՀ-ՄԷԳ (ՏՋ)'!L7/Ջերմարարություն!$D$6)</f>
        <v/>
      </c>
      <c r="M7" s="558" t="str">
        <f>IF('ԷնՀ-ՄԷԳ (ՏՋ)'!M7=0,"",'ԷնՀ-ՄԷԳ (ՏՋ)'!M7/Ջերմարարություն!$D$6)</f>
        <v/>
      </c>
      <c r="N7" s="559" t="str">
        <f>IF('ԷնՀ-ՄԷԳ (ՏՋ)'!N7=0,"",'ԷնՀ-ՄԷԳ (ՏՋ)'!N7/Ջերմարարություն!$D$6)</f>
        <v/>
      </c>
      <c r="O7" s="558" t="str">
        <f>IF('ԷնՀ-ՄԷԳ (ՏՋ)'!O7=0,"",'ԷնՀ-ՄԷԳ (ՏՋ)'!O7/Ջերմարարություն!$D$6)</f>
        <v/>
      </c>
      <c r="P7" s="558" t="str">
        <f>IF('ԷնՀ-ՄԷԳ (ՏՋ)'!P7=0,"",'ԷնՀ-ՄԷԳ (ՏՋ)'!P7/Ջերմարարություն!$D$6)</f>
        <v/>
      </c>
      <c r="Q7" s="558" t="str">
        <f>IF('ԷնՀ-ՄԷԳ (ՏՋ)'!Q7=0,"",'ԷնՀ-ՄԷԳ (ՏՋ)'!Q7/Ջերմարարություն!$D$6)</f>
        <v/>
      </c>
      <c r="R7" s="558" t="str">
        <f>IF('ԷնՀ-ՄԷԳ (ՏՋ)'!R7=0,"",'ԷնՀ-ՄԷԳ (ՏՋ)'!R7/Ջերմարարություն!$D$6)</f>
        <v/>
      </c>
      <c r="S7" s="558" t="str">
        <f>IF('ԷնՀ-ՄԷԳ (ՏՋ)'!S7=0,"",'ԷնՀ-ՄԷԳ (ՏՋ)'!S7/Ջերմարարություն!$D$6)</f>
        <v/>
      </c>
      <c r="T7" s="558" t="str">
        <f>IF('ԷնՀ-ՄԷԳ (ՏՋ)'!T7=0,"",'ԷնՀ-ՄԷԳ (ՏՋ)'!T7/Ջերմարարություն!$D$6)</f>
        <v/>
      </c>
      <c r="U7" s="558" t="str">
        <f>IF('ԷնՀ-ՄԷԳ (ՏՋ)'!U7=0,"",'ԷնՀ-ՄԷԳ (ՏՋ)'!U7/Ջերմարարություն!$D$6)</f>
        <v/>
      </c>
      <c r="V7" s="558" t="str">
        <f>IF('ԷնՀ-ՄԷԳ (ՏՋ)'!V7=0,"",'ԷնՀ-ՄԷԳ (ՏՋ)'!V7/Ջերմարարություն!$D$6)</f>
        <v/>
      </c>
      <c r="W7" s="558" t="str">
        <f>IF('ԷնՀ-ՄԷԳ (ՏՋ)'!W7=0,"",'ԷնՀ-ՄԷԳ (ՏՋ)'!W7/Ջերմարարություն!$D$6)</f>
        <v/>
      </c>
      <c r="X7" s="558" t="str">
        <f>IF('ԷնՀ-ՄԷԳ (ՏՋ)'!X7=0,"",'ԷնՀ-ՄԷԳ (ՏՋ)'!X7/Ջերմարարություն!$D$6)</f>
        <v/>
      </c>
      <c r="Y7" s="558" t="str">
        <f>IF('ԷնՀ-ՄԷԳ (ՏՋ)'!Y7=0,"",'ԷնՀ-ՄԷԳ (ՏՋ)'!Y7/Ջերմարարություն!$D$6)</f>
        <v/>
      </c>
      <c r="Z7" s="558" t="str">
        <f>IF('ԷնՀ-ՄԷԳ (ՏՋ)'!Z7=0,"",'ԷնՀ-ՄԷԳ (ՏՋ)'!Z7/Ջերմարարություն!$D$6)</f>
        <v/>
      </c>
      <c r="AA7" s="560" t="str">
        <f>IF('ԷնՀ-ՄԷԳ (ՏՋ)'!AA7=0,"",'ԷնՀ-ՄԷԳ (ՏՋ)'!AA7/Ջերմարարություն!$D$6)</f>
        <v/>
      </c>
      <c r="AB7" s="561">
        <f>IF('ԷնՀ-ՄԷԳ (ՏՋ)'!AB7=0,"",'ԷնՀ-ՄԷԳ (ՏՋ)'!AB7/Ջերմարարություն!$D$6)</f>
        <v>344.25509529951267</v>
      </c>
      <c r="AC7" s="558">
        <f>IF('ԷնՀ-ՄԷԳ (ՏՋ)'!AC7=0,"",'ԷնՀ-ՄԷԳ (ՏՋ)'!AC7/Ջերմարարություն!$D$6)</f>
        <v>202.18400687876183</v>
      </c>
      <c r="AD7" s="558">
        <f>IF('ԷնՀ-ՄԷԳ (ՏՋ)'!AD7=0,"",'ԷնՀ-ՄԷԳ (ՏՋ)'!AD7/Ջերմարարություն!$D$6)</f>
        <v>0.15477214101461736</v>
      </c>
      <c r="AE7" s="558">
        <f>IF('ԷնՀ-ՄԷԳ (ՏՋ)'!AE7=0,"",'ԷնՀ-ՄԷԳ (ՏՋ)'!AE7/Ջերմարարություն!$D$6)</f>
        <v>8.2545141874462588E-2</v>
      </c>
      <c r="AF7" s="558">
        <f>IF('ԷնՀ-ՄԷԳ (ՏՋ)'!AF7=0,"",'ԷնՀ-ՄԷԳ (ՏՋ)'!AF7/Ջերմարարություն!$D$6)</f>
        <v>2.2184006878761826</v>
      </c>
      <c r="AG7" s="558">
        <f>IF('ԷնՀ-ՄԷԳ (ՏՋ)'!AG7=0,"",'ԷնՀ-ՄԷԳ (ՏՋ)'!AG7/Ջերմարարություն!$D$6)</f>
        <v>84.424771424476916</v>
      </c>
      <c r="AH7" s="558" t="str">
        <f>IF('ԷնՀ-ՄԷԳ (ՏՋ)'!AH7=0,"",'ԷնՀ-ՄԷԳ (ՏՋ)'!AH7/Ջերմարարություն!$D$6)</f>
        <v/>
      </c>
      <c r="AI7" s="558">
        <f>IF('ԷնՀ-ՄԷԳ (ՏՋ)'!AI7=0,"",'ԷնՀ-ՄԷԳ (ՏՋ)'!AI7/Ջերմարարություն!$D$6)</f>
        <v>55.190599025508732</v>
      </c>
      <c r="AJ7" s="558" t="str">
        <f>IF('ԷնՀ-ՄԷԳ (ՏՋ)'!AJ7=0,"",'ԷնՀ-ՄԷԳ (ՏՋ)'!AJ7/Ջերմարարություն!$D$6)</f>
        <v/>
      </c>
      <c r="AK7" s="559">
        <f>IF('ԷնՀ-ՄԷԳ (ՏՋ)'!AK7=0,"",'ԷնՀ-ՄԷԳ (ՏՋ)'!AK7/Ջերմարարություն!$D$6)</f>
        <v>713.77174166427812</v>
      </c>
      <c r="AL7" s="560" t="str">
        <f>IF('ԷնՀ-ՄԷԳ (ՏՋ)'!AL7=0,"",'ԷնՀ-ՄԷԳ (ՏՋ)'!AL7/Ջերմարարություն!$D$6)</f>
        <v/>
      </c>
      <c r="AM7" s="562" t="str">
        <f>IF('ԷնՀ-ՄԷԳ (ՏՋ)'!AM7=0,"",'ԷնՀ-ՄԷԳ (ՏՋ)'!AM7/Ջերմարարություն!$D$6)</f>
        <v/>
      </c>
    </row>
    <row r="8" spans="2:41" ht="13.5" outlineLevel="1">
      <c r="B8" s="898">
        <v>1.2</v>
      </c>
      <c r="C8" s="704" t="s">
        <v>477</v>
      </c>
      <c r="D8" s="554" t="s">
        <v>478</v>
      </c>
      <c r="E8" s="651" t="s">
        <v>35</v>
      </c>
      <c r="F8" s="705">
        <f>IF('ԷնՀ-ՄԷԳ (ՏՋ)'!F8=0,"",'ԷնՀ-ՄԷԳ (ՏՋ)'!F8/Ջերմարարություն!$D$6)</f>
        <v>2209.6515381150284</v>
      </c>
      <c r="G8" s="561">
        <f>IF('ԷնՀ-ՄԷԳ (ՏՋ)'!G8=0,"",'ԷնՀ-ՄԷԳ (ՏՋ)'!G8/Ջերմարարություն!$D$6)</f>
        <v>1.2637382726664754</v>
      </c>
      <c r="H8" s="558" t="str">
        <f>IF('ԷնՀ-ՄԷԳ (ՏՋ)'!H8=0,"",'ԷնՀ-ՄԷԳ (ՏՋ)'!H8/Ջերմարարություն!$D$6)</f>
        <v/>
      </c>
      <c r="I8" s="558">
        <f>IF('ԷնՀ-ՄԷԳ (ՏՋ)'!I8=0,"",'ԷնՀ-ՄԷԳ (ՏՋ)'!I8/Ջերմարարություն!$D$6)</f>
        <v>0.67522929206076232</v>
      </c>
      <c r="J8" s="558">
        <f>IF('ԷնՀ-ՄԷԳ (ՏՋ)'!J8=0,"",'ԷնՀ-ՄԷԳ (ՏՋ)'!J8/Ջերմարարություն!$D$6)</f>
        <v>0.56533748925193461</v>
      </c>
      <c r="K8" s="558">
        <f>IF('ԷնՀ-ՄԷԳ (ՏՋ)'!K8=0,"",'ԷնՀ-ՄԷԳ (ՏՋ)'!K8/Ջերմարարություն!$D$6)</f>
        <v>2.317149135377854E-2</v>
      </c>
      <c r="L8" s="558" t="str">
        <f>IF('ԷնՀ-ՄԷԳ (ՏՋ)'!L8=0,"",'ԷնՀ-ՄԷԳ (ՏՋ)'!L8/Ջերմարարություն!$D$6)</f>
        <v/>
      </c>
      <c r="M8" s="558" t="str">
        <f>IF('ԷնՀ-ՄԷԳ (ՏՋ)'!M8=0,"",'ԷնՀ-ՄԷԳ (ՏՋ)'!M8/Ջերմարարություն!$D$6)</f>
        <v/>
      </c>
      <c r="N8" s="559">
        <f>IF('ԷնՀ-ՄԷԳ (ՏՋ)'!N8=0,"",'ԷնՀ-ՄԷԳ (ՏՋ)'!N8/Ջերմարարություն!$D$6)</f>
        <v>331.08393561192315</v>
      </c>
      <c r="O8" s="558">
        <f>IF('ԷնՀ-ՄԷԳ (ՏՋ)'!O8=0,"",'ԷնՀ-ՄԷԳ (ՏՋ)'!O8/Ջերմարարություն!$D$6)</f>
        <v>1.1317617273335241</v>
      </c>
      <c r="P8" s="558">
        <f>IF('ԷնՀ-ՄԷԳ (ՏՋ)'!P8=0,"",'ԷնՀ-ՄԷԳ (ՏՋ)'!P8/Ջերմարարություն!$D$6)</f>
        <v>146.70593508168531</v>
      </c>
      <c r="Q8" s="558">
        <f>IF('ԷնՀ-ՄԷԳ (ՏՋ)'!Q8=0,"",'ԷնՀ-ՄԷԳ (ՏՋ)'!Q8/Ջերմարարություն!$D$6)</f>
        <v>4.6342791630839777E-2</v>
      </c>
      <c r="R8" s="558">
        <f>IF('ԷնՀ-ՄԷԳ (ՏՋ)'!R8=0,"",'ԷնՀ-ՄԷԳ (ՏՋ)'!R8/Ջերմարարություն!$D$6)</f>
        <v>8.7675551734021209E-2</v>
      </c>
      <c r="S8" s="558">
        <f>IF('ԷնՀ-ՄԷԳ (ՏՋ)'!S8=0,"",'ԷնՀ-ՄԷԳ (ՏՋ)'!S8/Ջերմարարություն!$D$6)</f>
        <v>44.780060189165944</v>
      </c>
      <c r="T8" s="558">
        <f>IF('ԷնՀ-ՄԷԳ (ՏՋ)'!T8=0,"",'ԷնՀ-ՄԷԳ (ՏՋ)'!T8/Ջերմարարություն!$D$6)</f>
        <v>7.576589280596159</v>
      </c>
      <c r="U8" s="558">
        <f>IF('ԷնՀ-ՄԷԳ (ՏՋ)'!U8=0,"",'ԷնՀ-ՄԷԳ (ՏՋ)'!U8/Ջերմարարություն!$D$6)</f>
        <v>121.29726282602464</v>
      </c>
      <c r="V8" s="558">
        <f>IF('ԷնՀ-ՄԷԳ (ՏՋ)'!V8=0,"",'ԷնՀ-ՄԷԳ (ՏՋ)'!V8/Ջերմարարություն!$D$6)</f>
        <v>0.28876182287188307</v>
      </c>
      <c r="W8" s="558">
        <f>IF('ԷնՀ-ՄԷԳ (ՏՋ)'!W8=0,"",'ԷնՀ-ՄԷԳ (ՏՋ)'!W8/Ջերմարարություն!$D$6)</f>
        <v>6.2176363810069741</v>
      </c>
      <c r="X8" s="558">
        <f>IF('ԷնՀ-ՄԷԳ (ՏՋ)'!X8=0,"",'ԷնՀ-ՄԷԳ (ՏՋ)'!X8/Ջերմարարություն!$D$6)</f>
        <v>1.1192318715964461E-3</v>
      </c>
      <c r="Y8" s="558">
        <f>IF('ԷնՀ-ՄԷԳ (ՏՋ)'!Y8=0,"",'ԷնՀ-ՄԷԳ (ՏՋ)'!Y8/Ջերմարարություն!$D$6)</f>
        <v>2.2167913442247059E-2</v>
      </c>
      <c r="Z8" s="558">
        <f>IF('ԷնՀ-ՄԷԳ (ՏՋ)'!Z8=0,"",'ԷնՀ-ՄԷԳ (ՏՋ)'!Z8/Ջերմարարություն!$D$6)</f>
        <v>2.9286228145600459</v>
      </c>
      <c r="AA8" s="560">
        <f>IF('ԷնՀ-ՄԷԳ (ՏՋ)'!AA8=0,"",'ԷնՀ-ՄԷԳ (ՏՋ)'!AA8/Ջերմարարություն!$D$6)</f>
        <v>1847.3580777682241</v>
      </c>
      <c r="AB8" s="561">
        <f>IF('ԷնՀ-ՄԷԳ (ՏՋ)'!AB8=0,"",'ԷնՀ-ՄԷԳ (ՏՋ)'!AB8/Ջերմարարություն!$D$6)</f>
        <v>6.2939377949746831</v>
      </c>
      <c r="AC8" s="558" t="str">
        <f>IF('ԷնՀ-ՄԷԳ (ՏՋ)'!AC8=0,"",'ԷնՀ-ՄԷԳ (ՏՋ)'!AC8/Ջերմարարություն!$D$6)</f>
        <v/>
      </c>
      <c r="AD8" s="558" t="str">
        <f>IF('ԷնՀ-ՄԷԳ (ՏՋ)'!AD8=0,"",'ԷնՀ-ՄԷԳ (ՏՋ)'!AD8/Ջերմարարություն!$D$6)</f>
        <v/>
      </c>
      <c r="AE8" s="558" t="str">
        <f>IF('ԷնՀ-ՄԷԳ (ՏՋ)'!AE8=0,"",'ԷնՀ-ՄԷԳ (ՏՋ)'!AE8/Ջերմարարություն!$D$6)</f>
        <v/>
      </c>
      <c r="AF8" s="558" t="str">
        <f>IF('ԷնՀ-ՄԷԳ (ՏՋ)'!AF8=0,"",'ԷնՀ-ՄԷԳ (ՏՋ)'!AF8/Ջերմարարություն!$D$6)</f>
        <v/>
      </c>
      <c r="AG8" s="558">
        <f>IF('ԷնՀ-ՄԷԳ (ՏՋ)'!AG8=0,"",'ԷնՀ-ՄԷԳ (ՏՋ)'!AG8/Ջերմարարություն!$D$6)</f>
        <v>2.5829272953090666E-2</v>
      </c>
      <c r="AH8" s="558">
        <f>IF('ԷնՀ-ՄԷԳ (ՏՋ)'!AH8=0,"",'ԷնՀ-ՄԷԳ (ՏՋ)'!AH8/Ջերմարարություն!$D$6)</f>
        <v>6.0471391038501965</v>
      </c>
      <c r="AI8" s="558">
        <f>IF('ԷնՀ-ՄԷԳ (ՏՋ)'!AI8=0,"",'ԷնՀ-ՄԷԳ (ՏՋ)'!AI8/Ջերմարարություն!$D$6)</f>
        <v>0.22096941817139581</v>
      </c>
      <c r="AJ8" s="558" t="str">
        <f>IF('ԷնՀ-ՄԷԳ (ՏՋ)'!AJ8=0,"",'ԷնՀ-ՄԷԳ (ՏՋ)'!AJ8/Ջերմարարություն!$D$6)</f>
        <v/>
      </c>
      <c r="AK8" s="559" t="str">
        <f>IF('ԷնՀ-ՄԷԳ (ՏՋ)'!AK8=0,"",'ԷնՀ-ՄԷԳ (ՏՋ)'!AK8/Ջերմարարություն!$D$6)</f>
        <v/>
      </c>
      <c r="AL8" s="560" t="str">
        <f>IF('ԷնՀ-ՄԷԳ (ՏՋ)'!AL8=0,"",'ԷնՀ-ՄԷԳ (ՏՋ)'!AL8/Ջերմարարություն!$D$6)</f>
        <v/>
      </c>
      <c r="AM8" s="562">
        <f>IF('ԷնՀ-ՄԷԳ (ՏՋ)'!AM8=0,"",'ԷնՀ-ՄԷԳ (ՏՋ)'!AM8/Ջերմարարություն!$D$6)</f>
        <v>23.651848667239896</v>
      </c>
    </row>
    <row r="9" spans="2:41" ht="25.5" outlineLevel="1">
      <c r="B9" s="898">
        <v>1.3</v>
      </c>
      <c r="C9" s="704" t="s">
        <v>483</v>
      </c>
      <c r="D9" s="554" t="s">
        <v>484</v>
      </c>
      <c r="E9" s="651" t="s">
        <v>474</v>
      </c>
      <c r="F9" s="705">
        <f>IF('ԷնՀ-ՄԷԳ (ՏՋ)'!F9=0,"",'ԷնՀ-ՄԷԳ (ՏՋ)'!F9/Ջերմարարություն!$D$6)</f>
        <v>44.826402980796786</v>
      </c>
      <c r="G9" s="561" t="str">
        <f>IF('ԷնՀ-ՄԷԳ (ՏՋ)'!G9=0,"",'ԷնՀ-ՄԷԳ (ՏՋ)'!G9/Ջերմարարություն!$D$6)</f>
        <v/>
      </c>
      <c r="H9" s="558" t="str">
        <f>IF('ԷնՀ-ՄԷԳ (ՏՋ)'!H9=0,"",'ԷնՀ-ՄԷԳ (ՏՋ)'!H9/Ջերմարարություն!$D$6)</f>
        <v/>
      </c>
      <c r="I9" s="558" t="str">
        <f>IF('ԷնՀ-ՄԷԳ (ՏՋ)'!I9=0,"",'ԷնՀ-ՄԷԳ (ՏՋ)'!I9/Ջերմարարություն!$D$6)</f>
        <v/>
      </c>
      <c r="J9" s="558" t="str">
        <f>IF('ԷնՀ-ՄԷԳ (ՏՋ)'!J9=0,"",'ԷնՀ-ՄԷԳ (ՏՋ)'!J9/Ջերմարարություն!$D$6)</f>
        <v/>
      </c>
      <c r="K9" s="558" t="str">
        <f>IF('ԷնՀ-ՄԷԳ (ՏՋ)'!K9=0,"",'ԷնՀ-ՄԷԳ (ՏՋ)'!K9/Ջերմարարություն!$D$6)</f>
        <v/>
      </c>
      <c r="L9" s="558" t="str">
        <f>IF('ԷնՀ-ՄԷԳ (ՏՋ)'!L9=0,"",'ԷնՀ-ՄԷԳ (ՏՋ)'!L9/Ջերմարարություն!$D$6)</f>
        <v/>
      </c>
      <c r="M9" s="558" t="str">
        <f>IF('ԷնՀ-ՄԷԳ (ՏՋ)'!M9=0,"",'ԷնՀ-ՄԷԳ (ՏՋ)'!M9/Ջերմարարություն!$D$6)</f>
        <v/>
      </c>
      <c r="N9" s="559">
        <f>IF('ԷնՀ-ՄԷԳ (ՏՋ)'!N9=0,"",'ԷնՀ-ՄԷԳ (ՏՋ)'!N9/Ջերմարարություն!$D$6)</f>
        <v>44.826402980796786</v>
      </c>
      <c r="O9" s="558" t="str">
        <f>IF('ԷնՀ-ՄԷԳ (ՏՋ)'!O9=0,"",'ԷնՀ-ՄԷԳ (ՏՋ)'!O9/Ջերմարարություն!$D$6)</f>
        <v/>
      </c>
      <c r="P9" s="558" t="str">
        <f>IF('ԷնՀ-ՄԷԳ (ՏՋ)'!P9=0,"",'ԷնՀ-ՄԷԳ (ՏՋ)'!P9/Ջերմարարություն!$D$6)</f>
        <v/>
      </c>
      <c r="Q9" s="558">
        <f>IF('ԷնՀ-ՄԷԳ (ՏՋ)'!Q9=0,"",'ԷնՀ-ՄԷԳ (ՏՋ)'!Q9/Ջերմարարություն!$D$6)</f>
        <v>4.6342791630839777E-2</v>
      </c>
      <c r="R9" s="558" t="str">
        <f>IF('ԷնՀ-ՄԷԳ (ՏՋ)'!R9=0,"",'ԷնՀ-ՄԷԳ (ՏՋ)'!R9/Ջերմարարություն!$D$6)</f>
        <v/>
      </c>
      <c r="S9" s="558">
        <f>IF('ԷնՀ-ՄԷԳ (ՏՋ)'!S9=0,"",'ԷնՀ-ՄԷԳ (ՏՋ)'!S9/Ջերմարարություն!$D$6)</f>
        <v>44.780060189165944</v>
      </c>
      <c r="T9" s="558" t="str">
        <f>IF('ԷնՀ-ՄԷԳ (ՏՋ)'!T9=0,"",'ԷնՀ-ՄԷԳ (ՏՋ)'!T9/Ջերմարարություն!$D$6)</f>
        <v/>
      </c>
      <c r="U9" s="558" t="str">
        <f>IF('ԷնՀ-ՄԷԳ (ՏՋ)'!U9=0,"",'ԷնՀ-ՄԷԳ (ՏՋ)'!U9/Ջերմարարություն!$D$6)</f>
        <v/>
      </c>
      <c r="V9" s="558" t="str">
        <f>IF('ԷնՀ-ՄԷԳ (ՏՋ)'!V9=0,"",'ԷնՀ-ՄԷԳ (ՏՋ)'!V9/Ջերմարարություն!$D$6)</f>
        <v/>
      </c>
      <c r="W9" s="558" t="str">
        <f>IF('ԷնՀ-ՄԷԳ (ՏՋ)'!W9=0,"",'ԷնՀ-ՄԷԳ (ՏՋ)'!W9/Ջերմարարություն!$D$6)</f>
        <v/>
      </c>
      <c r="X9" s="558" t="str">
        <f>IF('ԷնՀ-ՄԷԳ (ՏՋ)'!X9=0,"",'ԷնՀ-ՄԷԳ (ՏՋ)'!X9/Ջերմարարություն!$D$6)</f>
        <v/>
      </c>
      <c r="Y9" s="558" t="str">
        <f>IF('ԷնՀ-ՄԷԳ (ՏՋ)'!Y9=0,"",'ԷնՀ-ՄԷԳ (ՏՋ)'!Y9/Ջերմարարություն!$D$6)</f>
        <v/>
      </c>
      <c r="Z9" s="558" t="str">
        <f>IF('ԷնՀ-ՄԷԳ (ՏՋ)'!Z9=0,"",'ԷնՀ-ՄԷԳ (ՏՋ)'!Z9/Ջերմարարություն!$D$6)</f>
        <v/>
      </c>
      <c r="AA9" s="560" t="str">
        <f>IF('ԷնՀ-ՄԷԳ (ՏՋ)'!AA9=0,"",'ԷնՀ-ՄԷԳ (ՏՋ)'!AA9/Ջերմարարություն!$D$6)</f>
        <v/>
      </c>
      <c r="AB9" s="561" t="str">
        <f>IF('ԷնՀ-ՄԷԳ (ՏՋ)'!AB9=0,"",'ԷնՀ-ՄԷԳ (ՏՋ)'!AB9/Ջերմարարություն!$D$6)</f>
        <v/>
      </c>
      <c r="AC9" s="558" t="str">
        <f>IF('ԷնՀ-ՄԷԳ (ՏՋ)'!AC9=0,"",'ԷնՀ-ՄԷԳ (ՏՋ)'!AC9/Ջերմարարություն!$D$6)</f>
        <v/>
      </c>
      <c r="AD9" s="558" t="str">
        <f>IF('ԷնՀ-ՄԷԳ (ՏՋ)'!AD9=0,"",'ԷնՀ-ՄԷԳ (ՏՋ)'!AD9/Ջերմարարություն!$D$6)</f>
        <v/>
      </c>
      <c r="AE9" s="558" t="str">
        <f>IF('ԷնՀ-ՄԷԳ (ՏՋ)'!AE9=0,"",'ԷնՀ-ՄԷԳ (ՏՋ)'!AE9/Ջերմարարություն!$D$6)</f>
        <v/>
      </c>
      <c r="AF9" s="558" t="str">
        <f>IF('ԷնՀ-ՄԷԳ (ՏՋ)'!AF9=0,"",'ԷնՀ-ՄԷԳ (ՏՋ)'!AF9/Ջերմարարություն!$D$6)</f>
        <v/>
      </c>
      <c r="AG9" s="558" t="str">
        <f>IF('ԷնՀ-ՄԷԳ (ՏՋ)'!AG9=0,"",'ԷնՀ-ՄԷԳ (ՏՋ)'!AG9/Ջերմարարություն!$D$6)</f>
        <v/>
      </c>
      <c r="AH9" s="558" t="str">
        <f>IF('ԷնՀ-ՄԷԳ (ՏՋ)'!AH9=0,"",'ԷնՀ-ՄԷԳ (ՏՋ)'!AH9/Ջերմարարություն!$D$6)</f>
        <v/>
      </c>
      <c r="AI9" s="558" t="str">
        <f>IF('ԷնՀ-ՄԷԳ (ՏՋ)'!AI9=0,"",'ԷնՀ-ՄԷԳ (ՏՋ)'!AI9/Ջերմարարություն!$D$6)</f>
        <v/>
      </c>
      <c r="AJ9" s="558" t="str">
        <f>IF('ԷնՀ-ՄԷԳ (ՏՋ)'!AJ9=0,"",'ԷնՀ-ՄԷԳ (ՏՋ)'!AJ9/Ջերմարարություն!$D$6)</f>
        <v/>
      </c>
      <c r="AK9" s="559" t="str">
        <f>IF('ԷնՀ-ՄԷԳ (ՏՋ)'!AK9=0,"",'ԷնՀ-ՄԷԳ (ՏՋ)'!AK9/Ջերմարարություն!$D$6)</f>
        <v/>
      </c>
      <c r="AL9" s="560" t="str">
        <f>IF('ԷնՀ-ՄԷԳ (ՏՋ)'!AL9=0,"",'ԷնՀ-ՄԷԳ (ՏՋ)'!AL9/Ջերմարարություն!$D$6)</f>
        <v/>
      </c>
      <c r="AM9" s="562" t="str">
        <f>IF('ԷնՀ-ՄԷԳ (ՏՋ)'!AM9=0,"",'ԷնՀ-ՄԷԳ (ՏՋ)'!AM9/Ջերմարարություն!$D$6)</f>
        <v/>
      </c>
    </row>
    <row r="10" spans="2:41" ht="13.5" outlineLevel="1">
      <c r="B10" s="898">
        <v>1.4</v>
      </c>
      <c r="C10" s="704" t="s">
        <v>479</v>
      </c>
      <c r="D10" s="554" t="s">
        <v>480</v>
      </c>
      <c r="E10" s="651" t="s">
        <v>36</v>
      </c>
      <c r="F10" s="705">
        <f>IF('ԷնՀ-ՄԷԳ (ՏՋ)'!F10=0,"",'ԷնՀ-ՄԷԳ (ՏՋ)'!F10/Ջերմարարություն!$D$6)</f>
        <v>122.29498580281424</v>
      </c>
      <c r="G10" s="561">
        <f>IF('ԷնՀ-ՄԷԳ (ՏՋ)'!G10=0,"",'ԷնՀ-ՄԷԳ (ՏՋ)'!G10/Ջերմարարություն!$D$6)</f>
        <v>0.74528747492118075</v>
      </c>
      <c r="H10" s="558" t="str">
        <f>IF('ԷնՀ-ՄԷԳ (ՏՋ)'!H10=0,"",'ԷնՀ-ՄԷԳ (ՏՋ)'!H10/Ջերմարարություն!$D$6)</f>
        <v/>
      </c>
      <c r="I10" s="558" t="str">
        <f>IF('ԷնՀ-ՄԷԳ (ՏՋ)'!I10=0,"",'ԷնՀ-ՄԷԳ (ՏՋ)'!I10/Ջերմարարություն!$D$6)</f>
        <v/>
      </c>
      <c r="J10" s="558" t="str">
        <f>IF('ԷնՀ-ՄԷԳ (ՏՋ)'!J10=0,"",'ԷնՀ-ՄԷԳ (ՏՋ)'!J10/Ջերմարարություն!$D$6)</f>
        <v/>
      </c>
      <c r="K10" s="558">
        <f>IF('ԷնՀ-ՄԷԳ (ՏՋ)'!K10=0,"",'ԷնՀ-ՄԷԳ (ՏՋ)'!K10/Ջերմարարություն!$D$6)</f>
        <v>0.74528747492118075</v>
      </c>
      <c r="L10" s="558" t="str">
        <f>IF('ԷնՀ-ՄԷԳ (ՏՋ)'!L10=0,"",'ԷնՀ-ՄԷԳ (ՏՋ)'!L10/Ջերմարարություն!$D$6)</f>
        <v/>
      </c>
      <c r="M10" s="558" t="str">
        <f>IF('ԷնՀ-ՄԷԳ (ՏՋ)'!M10=0,"",'ԷնՀ-ՄԷԳ (ՏՋ)'!M10/Ջերմարարություն!$D$6)</f>
        <v/>
      </c>
      <c r="N10" s="559">
        <f>IF('ԷնՀ-ՄԷԳ (ՏՋ)'!N10=0,"",'ԷնՀ-ՄԷԳ (ՏՋ)'!N10/Ջերմարարություն!$D$6)</f>
        <v>1.9690455717970764E-4</v>
      </c>
      <c r="O10" s="558" t="str">
        <f>IF('ԷնՀ-ՄԷԳ (ՏՋ)'!O10=0,"",'ԷնՀ-ՄԷԳ (ՏՋ)'!O10/Ջերմարարություն!$D$6)</f>
        <v/>
      </c>
      <c r="P10" s="558" t="str">
        <f>IF('ԷնՀ-ՄԷԳ (ՏՋ)'!P10=0,"",'ԷնՀ-ՄԷԳ (ՏՋ)'!P10/Ջերմարարություն!$D$6)</f>
        <v/>
      </c>
      <c r="Q10" s="558" t="str">
        <f>IF('ԷնՀ-ՄԷԳ (ՏՋ)'!Q10=0,"",'ԷնՀ-ՄԷԳ (ՏՋ)'!Q10/Ջերմարարություն!$D$6)</f>
        <v/>
      </c>
      <c r="R10" s="558" t="str">
        <f>IF('ԷնՀ-ՄԷԳ (ՏՋ)'!R10=0,"",'ԷնՀ-ՄԷԳ (ՏՋ)'!R10/Ջերմարարություն!$D$6)</f>
        <v/>
      </c>
      <c r="S10" s="558" t="str">
        <f>IF('ԷնՀ-ՄԷԳ (ՏՋ)'!S10=0,"",'ԷնՀ-ՄԷԳ (ՏՋ)'!S10/Ջերմարարություն!$D$6)</f>
        <v/>
      </c>
      <c r="T10" s="558" t="str">
        <f>IF('ԷնՀ-ՄԷԳ (ՏՋ)'!T10=0,"",'ԷնՀ-ՄԷԳ (ՏՋ)'!T10/Ջերմարարություն!$D$6)</f>
        <v/>
      </c>
      <c r="U10" s="558" t="str">
        <f>IF('ԷնՀ-ՄԷԳ (ՏՋ)'!U10=0,"",'ԷնՀ-ՄԷԳ (ՏՋ)'!U10/Ջերմարարություն!$D$6)</f>
        <v/>
      </c>
      <c r="V10" s="558" t="str">
        <f>IF('ԷնՀ-ՄԷԳ (ՏՋ)'!V10=0,"",'ԷնՀ-ՄԷԳ (ՏՋ)'!V10/Ջերմարարություն!$D$6)</f>
        <v/>
      </c>
      <c r="W10" s="558">
        <f>IF('ԷնՀ-ՄԷԳ (ՏՋ)'!W10=0,"",'ԷնՀ-ՄԷԳ (ՏՋ)'!W10/Ջերմարարություն!$D$6)</f>
        <v>1.9690455717970764E-4</v>
      </c>
      <c r="X10" s="558" t="str">
        <f>IF('ԷնՀ-ՄԷԳ (ՏՋ)'!X10=0,"",'ԷնՀ-ՄԷԳ (ՏՋ)'!X10/Ջերմարարություն!$D$6)</f>
        <v/>
      </c>
      <c r="Y10" s="558" t="str">
        <f>IF('ԷնՀ-ՄԷԳ (ՏՋ)'!Y10=0,"",'ԷնՀ-ՄԷԳ (ՏՋ)'!Y10/Ջերմարարություն!$D$6)</f>
        <v/>
      </c>
      <c r="Z10" s="558" t="str">
        <f>IF('ԷնՀ-ՄԷԳ (ՏՋ)'!Z10=0,"",'ԷնՀ-ՄԷԳ (ՏՋ)'!Z10/Ջերմարարություն!$D$6)</f>
        <v/>
      </c>
      <c r="AA10" s="560">
        <f>IF('ԷնՀ-ՄԷԳ (ՏՋ)'!AA10=0,"",'ԷնՀ-ՄԷԳ (ՏՋ)'!AA10/Ջերմարարություն!$D$6)</f>
        <v>15.885078952713917</v>
      </c>
      <c r="AB10" s="561">
        <f>IF('ԷնՀ-ՄԷԳ (ՏՋ)'!AB10=0,"",'ԷնՀ-ՄԷԳ (ՏՋ)'!AB10/Ջերմարարություն!$D$6)</f>
        <v>9.0484379478360556E-3</v>
      </c>
      <c r="AC10" s="558" t="str">
        <f>IF('ԷնՀ-ՄԷԳ (ՏՋ)'!AC10=0,"",'ԷնՀ-ՄԷԳ (ՏՋ)'!AC10/Ջերմարարություն!$D$6)</f>
        <v/>
      </c>
      <c r="AD10" s="558" t="str">
        <f>IF('ԷնՀ-ՄԷԳ (ՏՋ)'!AD10=0,"",'ԷնՀ-ՄԷԳ (ՏՋ)'!AD10/Ջերմարարություն!$D$6)</f>
        <v/>
      </c>
      <c r="AE10" s="558" t="str">
        <f>IF('ԷնՀ-ՄԷԳ (ՏՋ)'!AE10=0,"",'ԷնՀ-ՄԷԳ (ՏՋ)'!AE10/Ջերմարարություն!$D$6)</f>
        <v/>
      </c>
      <c r="AF10" s="558" t="str">
        <f>IF('ԷնՀ-ՄԷԳ (ՏՋ)'!AF10=0,"",'ԷնՀ-ՄԷԳ (ՏՋ)'!AF10/Ջերմարարություն!$D$6)</f>
        <v/>
      </c>
      <c r="AG10" s="558" t="str">
        <f>IF('ԷնՀ-ՄԷԳ (ՏՋ)'!AG10=0,"",'ԷնՀ-ՄԷԳ (ՏՋ)'!AG10/Ջերմարարություն!$D$6)</f>
        <v/>
      </c>
      <c r="AH10" s="558">
        <f>IF('ԷնՀ-ՄԷԳ (ՏՋ)'!AH10=0,"",'ԷնՀ-ՄԷԳ (ՏՋ)'!AH10/Ջերմարարություն!$D$6)</f>
        <v>9.0484379478360556E-3</v>
      </c>
      <c r="AI10" s="558" t="str">
        <f>IF('ԷնՀ-ՄԷԳ (ՏՋ)'!AI10=0,"",'ԷնՀ-ՄԷԳ (ՏՋ)'!AI10/Ջերմարարություն!$D$6)</f>
        <v/>
      </c>
      <c r="AJ10" s="558" t="str">
        <f>IF('ԷնՀ-ՄԷԳ (ՏՋ)'!AJ10=0,"",'ԷնՀ-ՄԷԳ (ՏՋ)'!AJ10/Ջերմարարություն!$D$6)</f>
        <v/>
      </c>
      <c r="AK10" s="559" t="str">
        <f>IF('ԷնՀ-ՄԷԳ (ՏՋ)'!AK10=0,"",'ԷնՀ-ՄԷԳ (ՏՋ)'!AK10/Ջերմարարություն!$D$6)</f>
        <v/>
      </c>
      <c r="AL10" s="560" t="str">
        <f>IF('ԷնՀ-ՄԷԳ (ՏՋ)'!AL10=0,"",'ԷնՀ-ՄԷԳ (ՏՋ)'!AL10/Ջերմարարություն!$D$6)</f>
        <v/>
      </c>
      <c r="AM10" s="562">
        <f>IF('ԷնՀ-ՄԷԳ (ՏՋ)'!AM10=0,"",'ԷնՀ-ՄԷԳ (ՏՋ)'!AM10/Ջերմարարություն!$D$6)</f>
        <v>105.65537403267412</v>
      </c>
    </row>
    <row r="11" spans="2:41" ht="14.25" outlineLevel="1" thickBot="1">
      <c r="B11" s="898">
        <v>1.5</v>
      </c>
      <c r="C11" s="704" t="s">
        <v>481</v>
      </c>
      <c r="D11" s="554" t="s">
        <v>482</v>
      </c>
      <c r="E11" s="651" t="s">
        <v>185</v>
      </c>
      <c r="F11" s="705">
        <f>IF('ԷնՀ-ՄԷԳ (ՏՋ)'!F11=0,"",'ԷնՀ-ՄԷԳ (ՏՋ)'!F11/Ջերմարարություն!$D$6)</f>
        <v>16.487695561116343</v>
      </c>
      <c r="G11" s="561" t="str">
        <f>IF('ԷնՀ-ՄԷԳ (ՏՋ)'!G11=0,"",'ԷնՀ-ՄԷԳ (ՏՋ)'!G11/Ջերմարարություն!$D$6)</f>
        <v/>
      </c>
      <c r="H11" s="558" t="str">
        <f>IF('ԷնՀ-ՄԷԳ (ՏՋ)'!H11=0,"",'ԷնՀ-ՄԷԳ (ՏՋ)'!H11/Ջերմարարություն!$D$6)</f>
        <v/>
      </c>
      <c r="I11" s="558" t="str">
        <f>IF('ԷնՀ-ՄԷԳ (ՏՋ)'!I11=0,"",'ԷնՀ-ՄԷԳ (ՏՋ)'!I11/Ջերմարարություն!$D$6)</f>
        <v/>
      </c>
      <c r="J11" s="558" t="str">
        <f>IF('ԷնՀ-ՄԷԳ (ՏՋ)'!J11=0,"",'ԷնՀ-ՄԷԳ (ՏՋ)'!J11/Ջերմարարություն!$D$6)</f>
        <v/>
      </c>
      <c r="K11" s="558" t="str">
        <f>IF('ԷնՀ-ՄԷԳ (ՏՋ)'!K11=0,"",'ԷնՀ-ՄԷԳ (ՏՋ)'!K11/Ջերմարարություն!$D$6)</f>
        <v/>
      </c>
      <c r="L11" s="558" t="str">
        <f>IF('ԷնՀ-ՄԷԳ (ՏՋ)'!L11=0,"",'ԷնՀ-ՄԷԳ (ՏՋ)'!L11/Ջերմարարություն!$D$6)</f>
        <v/>
      </c>
      <c r="M11" s="558" t="str">
        <f>IF('ԷնՀ-ՄԷԳ (ՏՋ)'!M11=0,"",'ԷնՀ-ՄԷԳ (ՏՋ)'!M11/Ջերմարարություն!$D$6)</f>
        <v/>
      </c>
      <c r="N11" s="559">
        <f>IF('ԷնՀ-ՄԷԳ (ՏՋ)'!N11=0,"",'ԷնՀ-ՄԷԳ (ՏՋ)'!N11/Ջերմարարություն!$D$6)</f>
        <v>14.91589835196331</v>
      </c>
      <c r="O11" s="558" t="str">
        <f>IF('ԷնՀ-ՄԷԳ (ՏՋ)'!O11=0,"",'ԷնՀ-ՄԷԳ (ՏՋ)'!O11/Ջերմարարություն!$D$6)</f>
        <v/>
      </c>
      <c r="P11" s="558" t="str">
        <f>IF('ԷնՀ-ՄԷԳ (ՏՋ)'!P11=0,"",'ԷնՀ-ՄԷԳ (ՏՋ)'!P11/Ջերմարարություն!$D$6)</f>
        <v/>
      </c>
      <c r="Q11" s="558" t="str">
        <f>IF('ԷնՀ-ՄԷԳ (ՏՋ)'!Q11=0,"",'ԷնՀ-ՄԷԳ (ՏՋ)'!Q11/Ջերմարարություն!$D$6)</f>
        <v/>
      </c>
      <c r="R11" s="558" t="str">
        <f>IF('ԷնՀ-ՄԷԳ (ՏՋ)'!R11=0,"",'ԷնՀ-ՄԷԳ (ՏՋ)'!R11/Ջերմարարություն!$D$6)</f>
        <v/>
      </c>
      <c r="S11" s="558" t="str">
        <f>IF('ԷնՀ-ՄԷԳ (ՏՋ)'!S11=0,"",'ԷնՀ-ՄԷԳ (ՏՋ)'!S11/Ջերմարարություն!$D$6)</f>
        <v/>
      </c>
      <c r="T11" s="558" t="str">
        <f>IF('ԷնՀ-ՄԷԳ (ՏՋ)'!T11=0,"",'ԷնՀ-ՄԷԳ (ՏՋ)'!T11/Ջերմարարություն!$D$6)</f>
        <v/>
      </c>
      <c r="U11" s="558" t="str">
        <f>IF('ԷնՀ-ՄԷԳ (ՏՋ)'!U11=0,"",'ԷնՀ-ՄԷԳ (ՏՋ)'!U11/Ջերմարարություն!$D$6)</f>
        <v/>
      </c>
      <c r="V11" s="558" t="str">
        <f>IF('ԷնՀ-ՄԷԳ (ՏՋ)'!V11=0,"",'ԷնՀ-ՄԷԳ (ՏՋ)'!V11/Ջերմարարություն!$D$6)</f>
        <v/>
      </c>
      <c r="W11" s="558" t="str">
        <f>IF('ԷնՀ-ՄԷԳ (ՏՋ)'!W11=0,"",'ԷնՀ-ՄԷԳ (ՏՋ)'!W11/Ջերմարարություն!$D$6)</f>
        <v/>
      </c>
      <c r="X11" s="558" t="str">
        <f>IF('ԷնՀ-ՄԷԳ (ՏՋ)'!X11=0,"",'ԷնՀ-ՄԷԳ (ՏՋ)'!X11/Ջերմարարություն!$D$6)</f>
        <v/>
      </c>
      <c r="Y11" s="558">
        <f>IF('ԷնՀ-ՄԷԳ (ՏՋ)'!Y11=0,"",'ԷնՀ-ՄԷԳ (ՏՋ)'!Y11/Ջերմարարություն!$D$6)</f>
        <v>14.91589835196331</v>
      </c>
      <c r="Z11" s="558" t="str">
        <f>IF('ԷնՀ-ՄԷԳ (ՏՋ)'!Z11=0,"",'ԷնՀ-ՄԷԳ (ՏՋ)'!Z11/Ջերմարարություն!$D$6)</f>
        <v/>
      </c>
      <c r="AA11" s="560">
        <f>IF('ԷնՀ-ՄԷԳ (ՏՋ)'!AA11=0,"",'ԷնՀ-ՄԷԳ (ՏՋ)'!AA11/Ջերմարարություն!$D$6)</f>
        <v>1.5717972091530326</v>
      </c>
      <c r="AB11" s="561" t="str">
        <f>IF('ԷնՀ-ՄԷԳ (ՏՋ)'!AB11=0,"",'ԷնՀ-ՄԷԳ (ՏՋ)'!AB11/Ջերմարարություն!$D$6)</f>
        <v/>
      </c>
      <c r="AC11" s="558" t="str">
        <f>IF('ԷնՀ-ՄԷԳ (ՏՋ)'!AC11=0,"",'ԷնՀ-ՄԷԳ (ՏՋ)'!AC11/Ջերմարարություն!$D$6)</f>
        <v/>
      </c>
      <c r="AD11" s="558" t="str">
        <f>IF('ԷնՀ-ՄԷԳ (ՏՋ)'!AD11=0,"",'ԷնՀ-ՄԷԳ (ՏՋ)'!AD11/Ջերմարարություն!$D$6)</f>
        <v/>
      </c>
      <c r="AE11" s="558" t="str">
        <f>IF('ԷնՀ-ՄԷԳ (ՏՋ)'!AE11=0,"",'ԷնՀ-ՄԷԳ (ՏՋ)'!AE11/Ջերմարարություն!$D$6)</f>
        <v/>
      </c>
      <c r="AF11" s="558" t="str">
        <f>IF('ԷնՀ-ՄԷԳ (ՏՋ)'!AF11=0,"",'ԷնՀ-ՄԷԳ (ՏՋ)'!AF11/Ջերմարարություն!$D$6)</f>
        <v/>
      </c>
      <c r="AG11" s="558" t="str">
        <f>IF('ԷնՀ-ՄԷԳ (ՏՋ)'!AG11=0,"",'ԷնՀ-ՄԷԳ (ՏՋ)'!AG11/Ջերմարարություն!$D$6)</f>
        <v/>
      </c>
      <c r="AH11" s="558" t="str">
        <f>IF('ԷնՀ-ՄԷԳ (ՏՋ)'!AH11=0,"",'ԷնՀ-ՄԷԳ (ՏՋ)'!AH11/Ջերմարարություն!$D$6)</f>
        <v/>
      </c>
      <c r="AI11" s="558" t="str">
        <f>IF('ԷնՀ-ՄԷԳ (ՏՋ)'!AI11=0,"",'ԷնՀ-ՄԷԳ (ՏՋ)'!AI11/Ջերմարարություն!$D$6)</f>
        <v/>
      </c>
      <c r="AJ11" s="558" t="str">
        <f>IF('ԷնՀ-ՄԷԳ (ՏՋ)'!AJ11=0,"",'ԷնՀ-ՄԷԳ (ՏՋ)'!AJ11/Ջերմարարություն!$D$6)</f>
        <v/>
      </c>
      <c r="AK11" s="559" t="str">
        <f>IF('ԷնՀ-ՄԷԳ (ՏՋ)'!AK11=0,"",'ԷնՀ-ՄԷԳ (ՏՋ)'!AK11/Ջերմարարություն!$D$6)</f>
        <v/>
      </c>
      <c r="AL11" s="560" t="str">
        <f>IF('ԷնՀ-ՄԷԳ (ՏՋ)'!AL11=0,"",'ԷնՀ-ՄԷԳ (ՏՋ)'!AL11/Ջերմարարություն!$D$6)</f>
        <v/>
      </c>
      <c r="AM11" s="562" t="str">
        <f>IF('ԷնՀ-ՄԷԳ (ՏՋ)'!AM11=0,"",'ԷնՀ-ՄԷԳ (ՏՋ)'!AM11/Ջերմարարություն!$D$6)</f>
        <v/>
      </c>
    </row>
    <row r="12" spans="2:41" ht="29.25" thickBot="1">
      <c r="B12" s="899">
        <v>1</v>
      </c>
      <c r="C12" s="707" t="s">
        <v>673</v>
      </c>
      <c r="D12" s="708" t="s">
        <v>674</v>
      </c>
      <c r="E12" s="813" t="s">
        <v>675</v>
      </c>
      <c r="F12" s="595">
        <f>IF('ԷնՀ-ՄԷԳ (ՏՋ)'!F12=0,"",'ԷնՀ-ՄԷԳ (ՏՋ)'!F12/Ջերմարարություն!$D$6)</f>
        <v>3117.8011473192078</v>
      </c>
      <c r="G12" s="596">
        <f>IF('ԷնՀ-ՄԷԳ (ՏՋ)'!G12=0,"",'ԷնՀ-ՄԷԳ (ՏՋ)'!G12/Ջերմարարություն!$D$6)</f>
        <v>1.2749162606286422</v>
      </c>
      <c r="H12" s="596">
        <f>IF('ԷնՀ-ՄԷԳ (ՏՋ)'!H12=0,"",'ԷնՀ-ՄԷԳ (ՏՋ)'!H12/Ջերմարարություն!$D$6)</f>
        <v>1.1177987962166808E-2</v>
      </c>
      <c r="I12" s="596">
        <f>IF('ԷնՀ-ՄԷԳ (ՏՋ)'!I12=0,"",'ԷնՀ-ՄԷԳ (ՏՋ)'!I12/Ջերմարարություն!$D$6)</f>
        <v>0.67522929206076232</v>
      </c>
      <c r="J12" s="596">
        <f>IF('ԷնՀ-ՄԷԳ (ՏՋ)'!J12=0,"",'ԷնՀ-ՄԷԳ (ՏՋ)'!J12/Ջերմարարություն!$D$6)</f>
        <v>0.56533748925193461</v>
      </c>
      <c r="K12" s="596">
        <f>IF('ԷնՀ-ՄԷԳ (ՏՋ)'!K12=0,"",'ԷնՀ-ՄԷԳ (ՏՋ)'!K12/Ջերմարարություն!$D$6)</f>
        <v>2.3171491353778571E-2</v>
      </c>
      <c r="L12" s="596" t="str">
        <f>IF('ԷնՀ-ՄԷԳ (ՏՋ)'!L12=0,"",'ԷնՀ-ՄԷԳ (ՏՋ)'!L12/Ջերմարարություն!$D$6)</f>
        <v/>
      </c>
      <c r="M12" s="596" t="str">
        <f>IF('ԷնՀ-ՄԷԳ (ՏՋ)'!M12=0,"",'ԷնՀ-ՄԷԳ (ՏՋ)'!M12/Ջերմարարություն!$D$6)</f>
        <v/>
      </c>
      <c r="N12" s="596">
        <f>IF('ԷնՀ-ՄԷԳ (ՏՋ)'!N12=0,"",'ԷնՀ-ՄԷԳ (ՏՋ)'!N12/Ջերմարարություն!$D$6)</f>
        <v>301.17323407853252</v>
      </c>
      <c r="O12" s="596">
        <f>IF('ԷնՀ-ՄԷԳ (ՏՋ)'!O12=0,"",'ԷնՀ-ՄԷԳ (ՏՋ)'!O12/Ջերմարարություն!$D$6)</f>
        <v>1.1317617273335241</v>
      </c>
      <c r="P12" s="596">
        <f>IF('ԷնՀ-ՄԷԳ (ՏՋ)'!P12=0,"",'ԷնՀ-ՄԷԳ (ՏՋ)'!P12/Ջերմարարություն!$D$6)</f>
        <v>146.70593508168531</v>
      </c>
      <c r="Q12" s="596" t="str">
        <f>IF('ԷնՀ-ՄԷԳ (ՏՋ)'!Q12=0,"",'ԷնՀ-ՄԷԳ (ՏՋ)'!Q12/Ջերմարարություն!$D$6)</f>
        <v/>
      </c>
      <c r="R12" s="596">
        <f>IF('ԷնՀ-ՄԷԳ (ՏՋ)'!R12=0,"",'ԷնՀ-ՄԷԳ (ՏՋ)'!R12/Ջերմարարություն!$D$6)</f>
        <v>8.7675551734021209E-2</v>
      </c>
      <c r="S12" s="596" t="str">
        <f>IF('ԷնՀ-ՄԷԳ (ՏՋ)'!S12=0,"",'ԷնՀ-ՄԷԳ (ՏՋ)'!S12/Ջերմարարություն!$D$6)</f>
        <v/>
      </c>
      <c r="T12" s="596">
        <f>IF('ԷնՀ-ՄԷԳ (ՏՋ)'!T12=0,"",'ԷնՀ-ՄԷԳ (ՏՋ)'!T12/Ջերմարարություն!$D$6)</f>
        <v>7.576589280596159</v>
      </c>
      <c r="U12" s="596">
        <f>IF('ԷնՀ-ՄԷԳ (ՏՋ)'!U12=0,"",'ԷնՀ-ՄԷԳ (ՏՋ)'!U12/Ջերմարարություն!$D$6)</f>
        <v>121.29726282602464</v>
      </c>
      <c r="V12" s="596">
        <f>IF('ԷնՀ-ՄԷԳ (ՏՋ)'!V12=0,"",'ԷնՀ-ՄԷԳ (ՏՋ)'!V12/Ջերմարարություն!$D$6)</f>
        <v>0.28876182287188307</v>
      </c>
      <c r="W12" s="596">
        <f>IF('ԷնՀ-ՄԷԳ (ՏՋ)'!W12=0,"",'ԷնՀ-ՄԷԳ (ՏՋ)'!W12/Ջերմարարություն!$D$6)</f>
        <v>6.217439476449794</v>
      </c>
      <c r="X12" s="596">
        <f>IF('ԷնՀ-ՄԷԳ (ՏՋ)'!X12=0,"",'ԷնՀ-ՄԷԳ (ՏՋ)'!X12/Ջերմարարություն!$D$6)</f>
        <v>1.1192318715964461E-3</v>
      </c>
      <c r="Y12" s="596">
        <f>IF('ԷնՀ-ՄԷԳ (ՏՋ)'!Y12=0,"",'ԷնՀ-ՄԷԳ (ՏՋ)'!Y12/Ջերմարարություն!$D$6)</f>
        <v>14.938066265405556</v>
      </c>
      <c r="Z12" s="596">
        <f>IF('ԷնՀ-ՄԷԳ (ՏՋ)'!Z12=0,"",'ԷնՀ-ՄԷԳ (ՏՋ)'!Z12/Ջերմարարություն!$D$6)</f>
        <v>2.9286228145600459</v>
      </c>
      <c r="AA12" s="596">
        <f>IF('ԷնՀ-ՄԷԳ (ՏՋ)'!AA12=0,"",'ԷնՀ-ՄԷԳ (ՏՋ)'!AA12/Ջերմարարություն!$D$6)</f>
        <v>1833.0447960246631</v>
      </c>
      <c r="AB12" s="596">
        <f>IF('ԷնՀ-ՄԷԳ (ՏՋ)'!AB12=0,"",'ԷնՀ-ՄԷԳ (ՏՋ)'!AB12/Ջերմարարություն!$D$6)</f>
        <v>350.53998465653956</v>
      </c>
      <c r="AC12" s="596">
        <f>IF('ԷնՀ-ՄԷԳ (ՏՋ)'!AC12=0,"",'ԷնՀ-ՄԷԳ (ՏՋ)'!AC12/Ջերմարարություն!$D$6)</f>
        <v>202.18400687876183</v>
      </c>
      <c r="AD12" s="596">
        <f>IF('ԷնՀ-ՄԷԳ (ՏՋ)'!AD12=0,"",'ԷնՀ-ՄԷԳ (ՏՋ)'!AD12/Ջերմարարություն!$D$6)</f>
        <v>0.15477214101461736</v>
      </c>
      <c r="AE12" s="596">
        <f>IF('ԷնՀ-ՄԷԳ (ՏՋ)'!AE12=0,"",'ԷնՀ-ՄԷԳ (ՏՋ)'!AE12/Ջերմարարություն!$D$6)</f>
        <v>8.2545141874462588E-2</v>
      </c>
      <c r="AF12" s="596">
        <f>IF('ԷնՀ-ՄԷԳ (ՏՋ)'!AF12=0,"",'ԷնՀ-ՄԷԳ (ՏՋ)'!AF12/Ջերմարարություն!$D$6)</f>
        <v>2.2184006878761826</v>
      </c>
      <c r="AG12" s="596">
        <f>IF('ԷնՀ-ՄԷԳ (ՏՋ)'!AG12=0,"",'ԷնՀ-ՄԷԳ (ՏՋ)'!AG12/Ջերմարարություն!$D$6)</f>
        <v>84.450600697430005</v>
      </c>
      <c r="AH12" s="596">
        <f>IF('ԷնՀ-ՄԷԳ (ՏՋ)'!AH12=0,"",'ԷնՀ-ՄԷԳ (ՏՋ)'!AH12/Ջերմարարություն!$D$6)</f>
        <v>6.0380906659023603</v>
      </c>
      <c r="AI12" s="596">
        <f>IF('ԷնՀ-ՄԷԳ (ՏՋ)'!AI12=0,"",'ԷնՀ-ՄԷԳ (ՏՋ)'!AI12/Ջերմարարություն!$D$6)</f>
        <v>55.411568443680125</v>
      </c>
      <c r="AJ12" s="596" t="str">
        <f>IF('ԷնՀ-ՄԷԳ (ՏՋ)'!AJ12=0,"",'ԷնՀ-ՄԷԳ (ՏՋ)'!AJ12/Ջերմարարություն!$D$6)</f>
        <v/>
      </c>
      <c r="AK12" s="596">
        <f>IF('ԷնՀ-ՄԷԳ (ՏՋ)'!AK12=0,"",'ԷնՀ-ՄԷԳ (ՏՋ)'!AK12/Ջերմարարություն!$D$6)</f>
        <v>713.77174166427812</v>
      </c>
      <c r="AL12" s="596" t="str">
        <f>IF('ԷնՀ-ՄԷԳ (ՏՋ)'!AL12=0,"",'ԷնՀ-ՄԷԳ (ՏՋ)'!AL12/Ջերմարարություն!$D$6)</f>
        <v/>
      </c>
      <c r="AM12" s="598">
        <f>IF('ԷնՀ-ՄԷԳ (ՏՋ)'!AM12=0,"",'ԷնՀ-ՄԷԳ (ՏՋ)'!AM12/Ջերմարարություն!$D$6)</f>
        <v>-82.003525365434228</v>
      </c>
    </row>
    <row r="13" spans="2:41" s="105" customFormat="1" ht="15" thickBot="1">
      <c r="B13" s="900">
        <v>2</v>
      </c>
      <c r="C13" s="715" t="s">
        <v>676</v>
      </c>
      <c r="D13" s="716" t="s">
        <v>677</v>
      </c>
      <c r="E13" s="814" t="s">
        <v>678</v>
      </c>
      <c r="F13" s="557" t="str">
        <f>IF('ԷնՀ-ՄԷԳ (ՏՋ)'!F13=0,"",'ԷնՀ-ՄԷԳ (ՏՋ)'!F13/Ջերմարարություն!$D$6)</f>
        <v/>
      </c>
      <c r="G13" s="561" t="str">
        <f>IF('ԷնՀ-ՄԷԳ (ՏՋ)'!G13=0,"",'ԷնՀ-ՄԷԳ (ՏՋ)'!G13/Ջերմարարություն!$D$6)</f>
        <v/>
      </c>
      <c r="H13" s="561" t="str">
        <f>IF('ԷնՀ-ՄԷԳ (ՏՋ)'!H13=0,"",'ԷնՀ-ՄԷԳ (ՏՋ)'!H13/Ջերմարարություն!$D$6)</f>
        <v/>
      </c>
      <c r="I13" s="561" t="str">
        <f>IF('ԷնՀ-ՄԷԳ (ՏՋ)'!I13=0,"",'ԷնՀ-ՄԷԳ (ՏՋ)'!I13/Ջերմարարություն!$D$6)</f>
        <v/>
      </c>
      <c r="J13" s="561" t="str">
        <f>IF('ԷնՀ-ՄԷԳ (ՏՋ)'!J13=0,"",'ԷնՀ-ՄԷԳ (ՏՋ)'!J13/Ջերմարարություն!$D$6)</f>
        <v/>
      </c>
      <c r="K13" s="561" t="str">
        <f>IF('ԷնՀ-ՄԷԳ (ՏՋ)'!K13=0,"",'ԷնՀ-ՄԷԳ (ՏՋ)'!K13/Ջերմարարություն!$D$6)</f>
        <v/>
      </c>
      <c r="L13" s="561" t="str">
        <f>IF('ԷնՀ-ՄԷԳ (ՏՋ)'!L13=0,"",'ԷնՀ-ՄԷԳ (ՏՋ)'!L13/Ջերմարարություն!$D$6)</f>
        <v/>
      </c>
      <c r="M13" s="561" t="str">
        <f>IF('ԷնՀ-ՄԷԳ (ՏՋ)'!M13=0,"",'ԷնՀ-ՄԷԳ (ՏՋ)'!M13/Ջերմարարություն!$D$6)</f>
        <v/>
      </c>
      <c r="N13" s="561" t="str">
        <f>IF('ԷնՀ-ՄԷԳ (ՏՋ)'!N13=0,"",'ԷնՀ-ՄԷԳ (ՏՋ)'!N13/Ջերմարարություն!$D$6)</f>
        <v/>
      </c>
      <c r="O13" s="561" t="str">
        <f>IF('ԷնՀ-ՄԷԳ (ՏՋ)'!O13=0,"",'ԷնՀ-ՄԷԳ (ՏՋ)'!O13/Ջերմարարություն!$D$6)</f>
        <v/>
      </c>
      <c r="P13" s="561" t="str">
        <f>IF('ԷնՀ-ՄԷԳ (ՏՋ)'!P13=0,"",'ԷնՀ-ՄԷԳ (ՏՋ)'!P13/Ջերմարարություն!$D$6)</f>
        <v/>
      </c>
      <c r="Q13" s="561" t="str">
        <f>IF('ԷնՀ-ՄԷԳ (ՏՋ)'!Q13=0,"",'ԷնՀ-ՄԷԳ (ՏՋ)'!Q13/Ջերմարարություն!$D$6)</f>
        <v/>
      </c>
      <c r="R13" s="561" t="str">
        <f>IF('ԷնՀ-ՄԷԳ (ՏՋ)'!R13=0,"",'ԷնՀ-ՄԷԳ (ՏՋ)'!R13/Ջերմարարություն!$D$6)</f>
        <v/>
      </c>
      <c r="S13" s="561" t="str">
        <f>IF('ԷնՀ-ՄԷԳ (ՏՋ)'!S13=0,"",'ԷնՀ-ՄԷԳ (ՏՋ)'!S13/Ջերմարարություն!$D$6)</f>
        <v/>
      </c>
      <c r="T13" s="561" t="str">
        <f>IF('ԷնՀ-ՄԷԳ (ՏՋ)'!T13=0,"",'ԷնՀ-ՄԷԳ (ՏՋ)'!T13/Ջերմարարություն!$D$6)</f>
        <v/>
      </c>
      <c r="U13" s="561" t="str">
        <f>IF('ԷնՀ-ՄԷԳ (ՏՋ)'!U13=0,"",'ԷնՀ-ՄԷԳ (ՏՋ)'!U13/Ջերմարարություն!$D$6)</f>
        <v/>
      </c>
      <c r="V13" s="561" t="str">
        <f>IF('ԷնՀ-ՄԷԳ (ՏՋ)'!V13=0,"",'ԷնՀ-ՄԷԳ (ՏՋ)'!V13/Ջերմարարություն!$D$6)</f>
        <v/>
      </c>
      <c r="W13" s="561" t="str">
        <f>IF('ԷնՀ-ՄԷԳ (ՏՋ)'!W13=0,"",'ԷնՀ-ՄԷԳ (ՏՋ)'!W13/Ջերմարարություն!$D$6)</f>
        <v/>
      </c>
      <c r="X13" s="561" t="str">
        <f>IF('ԷնՀ-ՄԷԳ (ՏՋ)'!X13=0,"",'ԷնՀ-ՄԷԳ (ՏՋ)'!X13/Ջերմարարություն!$D$6)</f>
        <v/>
      </c>
      <c r="Y13" s="561" t="str">
        <f>IF('ԷնՀ-ՄԷԳ (ՏՋ)'!Y13=0,"",'ԷնՀ-ՄԷԳ (ՏՋ)'!Y13/Ջերմարարություն!$D$6)</f>
        <v/>
      </c>
      <c r="Z13" s="561" t="str">
        <f>IF('ԷնՀ-ՄԷԳ (ՏՋ)'!Z13=0,"",'ԷնՀ-ՄԷԳ (ՏՋ)'!Z13/Ջերմարարություն!$D$6)</f>
        <v/>
      </c>
      <c r="AA13" s="561" t="str">
        <f>IF('ԷնՀ-ՄԷԳ (ՏՋ)'!AA13=0,"",'ԷնՀ-ՄԷԳ (ՏՋ)'!AA13/Ջերմարարություն!$D$6)</f>
        <v/>
      </c>
      <c r="AB13" s="561" t="str">
        <f>IF('ԷնՀ-ՄԷԳ (ՏՋ)'!AB13=0,"",'ԷնՀ-ՄԷԳ (ՏՋ)'!AB13/Ջերմարարություն!$D$6)</f>
        <v/>
      </c>
      <c r="AC13" s="561" t="str">
        <f>IF('ԷնՀ-ՄԷԳ (ՏՋ)'!AC13=0,"",'ԷնՀ-ՄԷԳ (ՏՋ)'!AC13/Ջերմարարություն!$D$6)</f>
        <v/>
      </c>
      <c r="AD13" s="561" t="str">
        <f>IF('ԷնՀ-ՄԷԳ (ՏՋ)'!AD13=0,"",'ԷնՀ-ՄԷԳ (ՏՋ)'!AD13/Ջերմարարություն!$D$6)</f>
        <v/>
      </c>
      <c r="AE13" s="561" t="str">
        <f>IF('ԷնՀ-ՄԷԳ (ՏՋ)'!AE13=0,"",'ԷնՀ-ՄԷԳ (ՏՋ)'!AE13/Ջերմարարություն!$D$6)</f>
        <v/>
      </c>
      <c r="AF13" s="561" t="str">
        <f>IF('ԷնՀ-ՄԷԳ (ՏՋ)'!AF13=0,"",'ԷնՀ-ՄԷԳ (ՏՋ)'!AF13/Ջերմարարություն!$D$6)</f>
        <v/>
      </c>
      <c r="AG13" s="561" t="str">
        <f>IF('ԷնՀ-ՄԷԳ (ՏՋ)'!AG13=0,"",'ԷնՀ-ՄԷԳ (ՏՋ)'!AG13/Ջերմարարություն!$D$6)</f>
        <v/>
      </c>
      <c r="AH13" s="561" t="str">
        <f>IF('ԷնՀ-ՄԷԳ (ՏՋ)'!AH13=0,"",'ԷնՀ-ՄԷԳ (ՏՋ)'!AH13/Ջերմարարություն!$D$6)</f>
        <v/>
      </c>
      <c r="AI13" s="561" t="str">
        <f>IF('ԷնՀ-ՄԷԳ (ՏՋ)'!AI13=0,"",'ԷնՀ-ՄԷԳ (ՏՋ)'!AI13/Ջերմարարություն!$D$6)</f>
        <v/>
      </c>
      <c r="AJ13" s="561" t="str">
        <f>IF('ԷնՀ-ՄԷԳ (ՏՋ)'!AJ13=0,"",'ԷնՀ-ՄԷԳ (ՏՋ)'!AJ13/Ջերմարարություն!$D$6)</f>
        <v/>
      </c>
      <c r="AK13" s="561" t="str">
        <f>IF('ԷնՀ-ՄԷԳ (ՏՋ)'!AK13=0,"",'ԷնՀ-ՄԷԳ (ՏՋ)'!AK13/Ջերմարարություն!$D$6)</f>
        <v/>
      </c>
      <c r="AL13" s="561" t="str">
        <f>IF('ԷնՀ-ՄԷԳ (ՏՋ)'!AL13=0,"",'ԷնՀ-ՄԷԳ (ՏՋ)'!AL13/Ջերմարարություն!$D$6)</f>
        <v/>
      </c>
      <c r="AM13" s="562" t="str">
        <f>IF('ԷնՀ-ՄԷԳ (ՏՋ)'!AM13=0,"",'ԷնՀ-ՄԷԳ (ՏՋ)'!AM13/Ջերմարարություն!$D$6)</f>
        <v/>
      </c>
    </row>
    <row r="14" spans="2:41" s="105" customFormat="1" ht="15" thickBot="1">
      <c r="B14" s="899">
        <v>3</v>
      </c>
      <c r="C14" s="722" t="s">
        <v>571</v>
      </c>
      <c r="D14" s="723" t="s">
        <v>572</v>
      </c>
      <c r="E14" s="813" t="s">
        <v>42</v>
      </c>
      <c r="F14" s="595" t="str">
        <f>IF('ԷնՀ-ՄԷԳ (ՏՋ)'!F14=0,"",'ԷնՀ-ՄԷԳ (ՏՋ)'!F14/Ջերմարարություն!$D$6)</f>
        <v/>
      </c>
      <c r="G14" s="596" t="str">
        <f>IF('ԷնՀ-ՄԷԳ (ՏՋ)'!G14=0,"",'ԷնՀ-ՄԷԳ (ՏՋ)'!G14/Ջերմարարություն!$D$6)</f>
        <v/>
      </c>
      <c r="H14" s="596" t="str">
        <f>IF('ԷնՀ-ՄԷԳ (ՏՋ)'!H14=0,"",'ԷնՀ-ՄԷԳ (ՏՋ)'!H14/Ջերմարարություն!$D$6)</f>
        <v/>
      </c>
      <c r="I14" s="596" t="str">
        <f>IF('ԷնՀ-ՄԷԳ (ՏՋ)'!I14=0,"",'ԷնՀ-ՄԷԳ (ՏՋ)'!I14/Ջերմարարություն!$D$6)</f>
        <v/>
      </c>
      <c r="J14" s="596" t="str">
        <f>IF('ԷնՀ-ՄԷԳ (ՏՋ)'!J14=0,"",'ԷնՀ-ՄԷԳ (ՏՋ)'!J14/Ջերմարարություն!$D$6)</f>
        <v/>
      </c>
      <c r="K14" s="596" t="str">
        <f>IF('ԷնՀ-ՄԷԳ (ՏՋ)'!K14=0,"",'ԷնՀ-ՄԷԳ (ՏՋ)'!K14/Ջերմարարություն!$D$6)</f>
        <v/>
      </c>
      <c r="L14" s="596" t="str">
        <f>IF('ԷնՀ-ՄԷԳ (ՏՋ)'!L14=0,"",'ԷնՀ-ՄԷԳ (ՏՋ)'!L14/Ջերմարարություն!$D$6)</f>
        <v/>
      </c>
      <c r="M14" s="596" t="str">
        <f>IF('ԷնՀ-ՄԷԳ (ՏՋ)'!M14=0,"",'ԷնՀ-ՄԷԳ (ՏՋ)'!M14/Ջերմարարություն!$D$6)</f>
        <v/>
      </c>
      <c r="N14" s="596" t="str">
        <f>IF('ԷնՀ-ՄԷԳ (ՏՋ)'!N14=0,"",'ԷնՀ-ՄԷԳ (ՏՋ)'!N14/Ջերմարարություն!$D$6)</f>
        <v/>
      </c>
      <c r="O14" s="596" t="str">
        <f>IF('ԷնՀ-ՄԷԳ (ՏՋ)'!O14=0,"",'ԷնՀ-ՄԷԳ (ՏՋ)'!O14/Ջերմարարություն!$D$6)</f>
        <v/>
      </c>
      <c r="P14" s="596" t="str">
        <f>IF('ԷնՀ-ՄԷԳ (ՏՋ)'!P14=0,"",'ԷնՀ-ՄԷԳ (ՏՋ)'!P14/Ջերմարարություն!$D$6)</f>
        <v/>
      </c>
      <c r="Q14" s="596" t="str">
        <f>IF('ԷնՀ-ՄԷԳ (ՏՋ)'!Q14=0,"",'ԷնՀ-ՄԷԳ (ՏՋ)'!Q14/Ջերմարարություն!$D$6)</f>
        <v/>
      </c>
      <c r="R14" s="596" t="str">
        <f>IF('ԷնՀ-ՄԷԳ (ՏՋ)'!R14=0,"",'ԷնՀ-ՄԷԳ (ՏՋ)'!R14/Ջերմարարություն!$D$6)</f>
        <v/>
      </c>
      <c r="S14" s="596" t="str">
        <f>IF('ԷնՀ-ՄԷԳ (ՏՋ)'!S14=0,"",'ԷնՀ-ՄԷԳ (ՏՋ)'!S14/Ջերմարարություն!$D$6)</f>
        <v/>
      </c>
      <c r="T14" s="596" t="str">
        <f>IF('ԷնՀ-ՄԷԳ (ՏՋ)'!T14=0,"",'ԷնՀ-ՄԷԳ (ՏՋ)'!T14/Ջերմարարություն!$D$6)</f>
        <v/>
      </c>
      <c r="U14" s="596" t="str">
        <f>IF('ԷնՀ-ՄԷԳ (ՏՋ)'!U14=0,"",'ԷնՀ-ՄԷԳ (ՏՋ)'!U14/Ջերմարարություն!$D$6)</f>
        <v/>
      </c>
      <c r="V14" s="596" t="str">
        <f>IF('ԷնՀ-ՄԷԳ (ՏՋ)'!V14=0,"",'ԷնՀ-ՄԷԳ (ՏՋ)'!V14/Ջերմարարություն!$D$6)</f>
        <v/>
      </c>
      <c r="W14" s="596" t="str">
        <f>IF('ԷնՀ-ՄԷԳ (ՏՋ)'!W14=0,"",'ԷնՀ-ՄԷԳ (ՏՋ)'!W14/Ջերմարարություն!$D$6)</f>
        <v/>
      </c>
      <c r="X14" s="596" t="str">
        <f>IF('ԷնՀ-ՄԷԳ (ՏՋ)'!X14=0,"",'ԷնՀ-ՄԷԳ (ՏՋ)'!X14/Ջերմարարություն!$D$6)</f>
        <v/>
      </c>
      <c r="Y14" s="596" t="str">
        <f>IF('ԷնՀ-ՄԷԳ (ՏՋ)'!Y14=0,"",'ԷնՀ-ՄԷԳ (ՏՋ)'!Y14/Ջերմարարություն!$D$6)</f>
        <v/>
      </c>
      <c r="Z14" s="596" t="str">
        <f>IF('ԷնՀ-ՄԷԳ (ՏՋ)'!Z14=0,"",'ԷնՀ-ՄԷԳ (ՏՋ)'!Z14/Ջերմարարություն!$D$6)</f>
        <v/>
      </c>
      <c r="AA14" s="596" t="str">
        <f>IF('ԷնՀ-ՄԷԳ (ՏՋ)'!AA14=0,"",'ԷնՀ-ՄԷԳ (ՏՋ)'!AA14/Ջերմարարություն!$D$6)</f>
        <v/>
      </c>
      <c r="AB14" s="596" t="str">
        <f>IF('ԷնՀ-ՄԷԳ (ՏՋ)'!AB14=0,"",'ԷնՀ-ՄԷԳ (ՏՋ)'!AB14/Ջերմարարություն!$D$6)</f>
        <v/>
      </c>
      <c r="AC14" s="596" t="str">
        <f>IF('ԷնՀ-ՄԷԳ (ՏՋ)'!AC14=0,"",'ԷնՀ-ՄԷԳ (ՏՋ)'!AC14/Ջերմարարություն!$D$6)</f>
        <v/>
      </c>
      <c r="AD14" s="596" t="str">
        <f>IF('ԷնՀ-ՄԷԳ (ՏՋ)'!AD14=0,"",'ԷնՀ-ՄԷԳ (ՏՋ)'!AD14/Ջերմարարություն!$D$6)</f>
        <v/>
      </c>
      <c r="AE14" s="596" t="str">
        <f>IF('ԷնՀ-ՄԷԳ (ՏՋ)'!AE14=0,"",'ԷնՀ-ՄԷԳ (ՏՋ)'!AE14/Ջերմարարություն!$D$6)</f>
        <v/>
      </c>
      <c r="AF14" s="596" t="str">
        <f>IF('ԷնՀ-ՄԷԳ (ՏՋ)'!AF14=0,"",'ԷնՀ-ՄԷԳ (ՏՋ)'!AF14/Ջերմարարություն!$D$6)</f>
        <v/>
      </c>
      <c r="AG14" s="596" t="str">
        <f>IF('ԷնՀ-ՄԷԳ (ՏՋ)'!AG14=0,"",'ԷնՀ-ՄԷԳ (ՏՋ)'!AG14/Ջերմարարություն!$D$6)</f>
        <v/>
      </c>
      <c r="AH14" s="596" t="str">
        <f>IF('ԷնՀ-ՄԷԳ (ՏՋ)'!AH14=0,"",'ԷնՀ-ՄԷԳ (ՏՋ)'!AH14/Ջերմարարություն!$D$6)</f>
        <v/>
      </c>
      <c r="AI14" s="596" t="str">
        <f>IF('ԷնՀ-ՄԷԳ (ՏՋ)'!AI14=0,"",'ԷնՀ-ՄԷԳ (ՏՋ)'!AI14/Ջերմարարություն!$D$6)</f>
        <v/>
      </c>
      <c r="AJ14" s="596" t="str">
        <f>IF('ԷնՀ-ՄԷԳ (ՏՋ)'!AJ14=0,"",'ԷնՀ-ՄԷԳ (ՏՋ)'!AJ14/Ջերմարարություն!$D$6)</f>
        <v/>
      </c>
      <c r="AK14" s="596" t="str">
        <f>IF('ԷնՀ-ՄԷԳ (ՏՋ)'!AK14=0,"",'ԷնՀ-ՄԷԳ (ՏՋ)'!AK14/Ջերմարարություն!$D$6)</f>
        <v/>
      </c>
      <c r="AL14" s="596" t="str">
        <f>IF('ԷնՀ-ՄԷԳ (ՏՋ)'!AL14=0,"",'ԷնՀ-ՄԷԳ (ՏՋ)'!AL14/Ջերմարարություն!$D$6)</f>
        <v/>
      </c>
      <c r="AM14" s="598" t="str">
        <f>IF('ԷնՀ-ՄԷԳ (ՏՋ)'!AM14=0,"",'ԷնՀ-ՄԷԳ (ՏՋ)'!AM14/Ջերմարարություն!$D$6)</f>
        <v/>
      </c>
      <c r="AN14" s="484"/>
    </row>
    <row r="15" spans="2:41" ht="15" thickBot="1">
      <c r="B15" s="900">
        <v>4</v>
      </c>
      <c r="C15" s="724" t="s">
        <v>679</v>
      </c>
      <c r="D15" s="725" t="s">
        <v>680</v>
      </c>
      <c r="E15" s="814" t="s">
        <v>681</v>
      </c>
      <c r="F15" s="726">
        <f>IF('ԷնՀ-ՄԷԳ (ՏՋ)'!F15=0,"",-'ԷնՀ-ՄԷԳ (ՏՋ)'!F15/Ջերմարարություն!$D$6)</f>
        <v>-785.7239997416433</v>
      </c>
      <c r="G15" s="727" t="str">
        <f>IF('ԷնՀ-ՄԷԳ (ՏՋ)'!G15=0,"",-'ԷնՀ-ՄԷԳ (ՏՋ)'!G15/Ջերմարարություն!$D$6)</f>
        <v/>
      </c>
      <c r="H15" s="727" t="str">
        <f>IF('ԷնՀ-ՄԷԳ (ՏՋ)'!H15=0,"",-'ԷնՀ-ՄԷԳ (ՏՋ)'!H15/Ջերմարարություն!$D$6)</f>
        <v/>
      </c>
      <c r="I15" s="727" t="str">
        <f>IF('ԷնՀ-ՄԷԳ (ՏՋ)'!I15=0,"",-'ԷնՀ-ՄԷԳ (ՏՋ)'!I15/Ջերմարարություն!$D$6)</f>
        <v/>
      </c>
      <c r="J15" s="727" t="str">
        <f>IF('ԷնՀ-ՄԷԳ (ՏՋ)'!J15=0,"",-'ԷնՀ-ՄԷԳ (ՏՋ)'!J15/Ջերմարարություն!$D$6)</f>
        <v/>
      </c>
      <c r="K15" s="727" t="str">
        <f>IF('ԷնՀ-ՄԷԳ (ՏՋ)'!K15=0,"",-'ԷնՀ-ՄԷԳ (ՏՋ)'!K15/Ջերմարարություն!$D$6)</f>
        <v/>
      </c>
      <c r="L15" s="727" t="str">
        <f>IF('ԷնՀ-ՄԷԳ (ՏՋ)'!L15=0,"",-'ԷնՀ-ՄԷԳ (ՏՋ)'!L15/Ջերմարարություն!$D$6)</f>
        <v/>
      </c>
      <c r="M15" s="727" t="str">
        <f>IF('ԷնՀ-ՄԷԳ (ՏՋ)'!M15=0,"",-'ԷնՀ-ՄԷԳ (ՏՋ)'!M15/Ջերմարարություն!$D$6)</f>
        <v/>
      </c>
      <c r="N15" s="727" t="str">
        <f>IF('ԷնՀ-ՄԷԳ (ՏՋ)'!N15=0,"",-'ԷնՀ-ՄԷԳ (ՏՋ)'!N15/Ջերմարարություն!$D$6)</f>
        <v/>
      </c>
      <c r="O15" s="727" t="str">
        <f>IF('ԷնՀ-ՄԷԳ (ՏՋ)'!O15=0,"",-'ԷնՀ-ՄԷԳ (ՏՋ)'!O15/Ջերմարարություն!$D$6)</f>
        <v/>
      </c>
      <c r="P15" s="727" t="str">
        <f>IF('ԷնՀ-ՄԷԳ (ՏՋ)'!P15=0,"",-'ԷնՀ-ՄԷԳ (ՏՋ)'!P15/Ջերմարարություն!$D$6)</f>
        <v/>
      </c>
      <c r="Q15" s="727" t="str">
        <f>IF('ԷնՀ-ՄԷԳ (ՏՋ)'!Q15=0,"",-'ԷնՀ-ՄԷԳ (ՏՋ)'!Q15/Ջերմարարություն!$D$6)</f>
        <v/>
      </c>
      <c r="R15" s="727" t="str">
        <f>IF('ԷնՀ-ՄԷԳ (ՏՋ)'!R15=0,"",-'ԷնՀ-ՄԷԳ (ՏՋ)'!R15/Ջերմարարություն!$D$6)</f>
        <v/>
      </c>
      <c r="S15" s="727" t="str">
        <f>IF('ԷնՀ-ՄԷԳ (ՏՋ)'!S15=0,"",-'ԷնՀ-ՄԷԳ (ՏՋ)'!S15/Ջերմարարություն!$D$6)</f>
        <v/>
      </c>
      <c r="T15" s="727" t="str">
        <f>IF('ԷնՀ-ՄԷԳ (ՏՋ)'!T15=0,"",-'ԷնՀ-ՄԷԳ (ՏՋ)'!T15/Ջերմարարություն!$D$6)</f>
        <v/>
      </c>
      <c r="U15" s="727" t="str">
        <f>IF('ԷնՀ-ՄԷԳ (ՏՋ)'!U15=0,"",-'ԷնՀ-ՄԷԳ (ՏՋ)'!U15/Ջերմարարություն!$D$6)</f>
        <v/>
      </c>
      <c r="V15" s="727" t="str">
        <f>IF('ԷնՀ-ՄԷԳ (ՏՋ)'!V15=0,"",-'ԷնՀ-ՄԷԳ (ՏՋ)'!V15/Ջերմարարություն!$D$6)</f>
        <v/>
      </c>
      <c r="W15" s="727" t="str">
        <f>IF('ԷնՀ-ՄԷԳ (ՏՋ)'!W15=0,"",-'ԷնՀ-ՄԷԳ (ՏՋ)'!W15/Ջերմարարություն!$D$6)</f>
        <v/>
      </c>
      <c r="X15" s="727" t="str">
        <f>IF('ԷնՀ-ՄԷԳ (ՏՋ)'!X15=0,"",-'ԷնՀ-ՄԷԳ (ՏՋ)'!X15/Ջերմարարություն!$D$6)</f>
        <v/>
      </c>
      <c r="Y15" s="727" t="str">
        <f>IF('ԷնՀ-ՄԷԳ (ՏՋ)'!Y15=0,"",-'ԷնՀ-ՄԷԳ (ՏՋ)'!Y15/Ջերմարարություն!$D$6)</f>
        <v/>
      </c>
      <c r="Z15" s="727" t="str">
        <f>IF('ԷնՀ-ՄԷԳ (ՏՋ)'!Z15=0,"",-'ԷնՀ-ՄԷԳ (ՏՋ)'!Z15/Ջերմարարություն!$D$6)</f>
        <v/>
      </c>
      <c r="AA15" s="727">
        <f>IF('ԷնՀ-ՄԷԳ (ՏՋ)'!AA15=0,"",-'ԷնՀ-ՄԷԳ (ՏՋ)'!AA15/Ջերմարարություն!$D$6)</f>
        <v>-499.41953618952704</v>
      </c>
      <c r="AB15" s="727">
        <f>IF('ԷնՀ-ՄԷԳ (ՏՋ)'!AB15=0,"",-'ԷնՀ-ՄԷԳ (ՏՋ)'!AB15/Ջերմարարություն!$D$6)</f>
        <v>-202.42132416165092</v>
      </c>
      <c r="AC15" s="727">
        <f>IF('ԷնՀ-ՄԷԳ (ՏՋ)'!AC15=0,"",-'ԷնՀ-ՄԷԳ (ՏՋ)'!AC15/Ջերմարարություն!$D$6)</f>
        <v>-202.18400687876183</v>
      </c>
      <c r="AD15" s="727">
        <f>IF('ԷնՀ-ՄԷԳ (ՏՋ)'!AD15=0,"",-'ԷնՀ-ՄԷԳ (ՏՋ)'!AD15/Ջերմարարություն!$D$6)</f>
        <v>-0.15477214101461736</v>
      </c>
      <c r="AE15" s="727">
        <f>IF('ԷնՀ-ՄԷԳ (ՏՋ)'!AE15=0,"",-'ԷնՀ-ՄԷԳ (ՏՋ)'!AE15/Ջերմարարություն!$D$6)</f>
        <v>-8.2545141874462588E-2</v>
      </c>
      <c r="AF15" s="727" t="str">
        <f>IF('ԷնՀ-ՄԷԳ (ՏՋ)'!AF15=0,"",-'ԷնՀ-ՄԷԳ (ՏՋ)'!AF15/Ջերմարարություն!$D$6)</f>
        <v/>
      </c>
      <c r="AG15" s="727" t="str">
        <f>IF('ԷնՀ-ՄԷԳ (ՏՋ)'!AG15=0,"",-'ԷնՀ-ՄԷԳ (ՏՋ)'!AG15/Ջերմարարություն!$D$6)</f>
        <v/>
      </c>
      <c r="AH15" s="727" t="str">
        <f>IF('ԷնՀ-ՄԷԳ (ՏՋ)'!AH15=0,"",-'ԷնՀ-ՄԷԳ (ՏՋ)'!AH15/Ջերմարարություն!$D$6)</f>
        <v/>
      </c>
      <c r="AI15" s="727" t="str">
        <f>IF('ԷնՀ-ՄԷԳ (ՏՋ)'!AI15=0,"",-'ԷնՀ-ՄԷԳ (ՏՋ)'!AI15/Ջերմարարություն!$D$6)</f>
        <v/>
      </c>
      <c r="AJ15" s="727" t="str">
        <f>IF('ԷնՀ-ՄԷԳ (ՏՋ)'!AJ15=0,"",-'ԷնՀ-ՄԷԳ (ՏՋ)'!AJ15/Ջերմարարություն!$D$6)</f>
        <v/>
      </c>
      <c r="AK15" s="727">
        <f>IF('ԷնՀ-ՄԷԳ (ՏՋ)'!AK15=0,"",-'ԷնՀ-ՄԷԳ (ՏՋ)'!AK15/Ջերմարարություն!$D$6)</f>
        <v>-713.77174166427812</v>
      </c>
      <c r="AL15" s="727">
        <f>IF('ԷնՀ-ՄԷԳ (ՏՋ)'!AL15=0,"",-'ԷնՀ-ՄԷԳ (ՏՋ)'!AL15/Ջերմարարություն!$D$6)</f>
        <v>0.81207604853348614</v>
      </c>
      <c r="AM15" s="971">
        <f>IF('ԷնՀ-ՄԷԳ (ՏՋ)'!AM15=0,"",-'ԷնՀ-ՄԷԳ (ՏՋ)'!AM15/Ջերմարարություն!$D$6)</f>
        <v>629.07652622527951</v>
      </c>
      <c r="AN15" s="206"/>
    </row>
    <row r="16" spans="2:41" ht="13.5" outlineLevel="1">
      <c r="B16" s="895">
        <v>4.0999999999999996</v>
      </c>
      <c r="C16" s="731" t="s">
        <v>682</v>
      </c>
      <c r="D16" s="732" t="s">
        <v>683</v>
      </c>
      <c r="E16" s="815" t="s">
        <v>684</v>
      </c>
      <c r="F16" s="763">
        <f>IF('ԷնՀ-ՄԷԳ (ՏՋ)'!F16=0,"",-'ԷնՀ-ՄԷԳ (ՏՋ)'!F16/Ջերմարարություն!$D$6)</f>
        <v>-509.08558517244671</v>
      </c>
      <c r="G16" s="735" t="str">
        <f>IF('ԷնՀ-ՄԷԳ (ՏՋ)'!G16=0,"",-'ԷնՀ-ՄԷԳ (ՏՋ)'!G16/Ջերմարարություն!$D$6)</f>
        <v/>
      </c>
      <c r="H16" s="736" t="str">
        <f>IF('ԷնՀ-ՄԷԳ (ՏՋ)'!H16=0,"",-'ԷնՀ-ՄԷԳ (ՏՋ)'!H16/Ջերմարարություն!$D$6)</f>
        <v/>
      </c>
      <c r="I16" s="736" t="str">
        <f>IF('ԷնՀ-ՄԷԳ (ՏՋ)'!I16=0,"",-'ԷնՀ-ՄԷԳ (ՏՋ)'!I16/Ջերմարարություն!$D$6)</f>
        <v/>
      </c>
      <c r="J16" s="736" t="str">
        <f>IF('ԷնՀ-ՄԷԳ (ՏՋ)'!J16=0,"",-'ԷնՀ-ՄԷԳ (ՏՋ)'!J16/Ջերմարարություն!$D$6)</f>
        <v/>
      </c>
      <c r="K16" s="736" t="str">
        <f>IF('ԷնՀ-ՄԷԳ (ՏՋ)'!K16=0,"",-'ԷնՀ-ՄԷԳ (ՏՋ)'!K16/Ջերմարարություն!$D$6)</f>
        <v/>
      </c>
      <c r="L16" s="736" t="str">
        <f>IF('ԷնՀ-ՄԷԳ (ՏՋ)'!L16=0,"",-'ԷնՀ-ՄԷԳ (ՏՋ)'!L16/Ջերմարարություն!$D$6)</f>
        <v/>
      </c>
      <c r="M16" s="736" t="str">
        <f>IF('ԷնՀ-ՄԷԳ (ՏՋ)'!M16=0,"",-'ԷնՀ-ՄԷԳ (ՏՋ)'!M16/Ջերմարարություն!$D$6)</f>
        <v/>
      </c>
      <c r="N16" s="737" t="str">
        <f>IF('ԷնՀ-ՄԷԳ (ՏՋ)'!N16=0,"",-'ԷնՀ-ՄԷԳ (ՏՋ)'!N16/Ջերմարարություն!$D$6)</f>
        <v/>
      </c>
      <c r="O16" s="736" t="str">
        <f>IF('ԷնՀ-ՄԷԳ (ՏՋ)'!O16=0,"",-'ԷնՀ-ՄԷԳ (ՏՋ)'!O16/Ջերմարարություն!$D$6)</f>
        <v/>
      </c>
      <c r="P16" s="736" t="str">
        <f>IF('ԷնՀ-ՄԷԳ (ՏՋ)'!P16=0,"",-'ԷնՀ-ՄԷԳ (ՏՋ)'!P16/Ջերմարարություն!$D$6)</f>
        <v/>
      </c>
      <c r="Q16" s="736" t="str">
        <f>IF('ԷնՀ-ՄԷԳ (ՏՋ)'!Q16=0,"",-'ԷնՀ-ՄԷԳ (ՏՋ)'!Q16/Ջերմարարություն!$D$6)</f>
        <v/>
      </c>
      <c r="R16" s="736" t="str">
        <f>IF('ԷնՀ-ՄԷԳ (ՏՋ)'!R16=0,"",-'ԷնՀ-ՄԷԳ (ՏՋ)'!R16/Ջերմարարություն!$D$6)</f>
        <v/>
      </c>
      <c r="S16" s="736" t="str">
        <f>IF('ԷնՀ-ՄԷԳ (ՏՋ)'!S16=0,"",-'ԷնՀ-ՄԷԳ (ՏՋ)'!S16/Ջերմարարություն!$D$6)</f>
        <v/>
      </c>
      <c r="T16" s="736" t="str">
        <f>IF('ԷնՀ-ՄԷԳ (ՏՋ)'!T16=0,"",-'ԷնՀ-ՄԷԳ (ՏՋ)'!T16/Ջերմարարություն!$D$6)</f>
        <v/>
      </c>
      <c r="U16" s="736" t="str">
        <f>IF('ԷնՀ-ՄԷԳ (ՏՋ)'!U16=0,"",-'ԷնՀ-ՄԷԳ (ՏՋ)'!U16/Ջերմարարություն!$D$6)</f>
        <v/>
      </c>
      <c r="V16" s="736" t="str">
        <f>IF('ԷնՀ-ՄԷԳ (ՏՋ)'!V16=0,"",-'ԷնՀ-ՄԷԳ (ՏՋ)'!V16/Ջերմարարություն!$D$6)</f>
        <v/>
      </c>
      <c r="W16" s="736" t="str">
        <f>IF('ԷնՀ-ՄԷԳ (ՏՋ)'!W16=0,"",-'ԷնՀ-ՄԷԳ (ՏՋ)'!W16/Ջերմարարություն!$D$6)</f>
        <v/>
      </c>
      <c r="X16" s="736" t="str">
        <f>IF('ԷնՀ-ՄԷԳ (ՏՋ)'!X16=0,"",-'ԷնՀ-ՄԷԳ (ՏՋ)'!X16/Ջերմարարություն!$D$6)</f>
        <v/>
      </c>
      <c r="Y16" s="736" t="str">
        <f>IF('ԷնՀ-ՄԷԳ (ՏՋ)'!Y16=0,"",-'ԷնՀ-ՄԷԳ (ՏՋ)'!Y16/Ջերմարարություն!$D$6)</f>
        <v/>
      </c>
      <c r="Z16" s="736" t="str">
        <f>IF('ԷնՀ-ՄԷԳ (ՏՋ)'!Z16=0,"",-'ԷնՀ-ՄԷԳ (ՏՋ)'!Z16/Ջերմարարություն!$D$6)</f>
        <v/>
      </c>
      <c r="AA16" s="738" t="str">
        <f>IF('ԷնՀ-ՄԷԳ (ՏՋ)'!AA16=0,"",-'ԷնՀ-ՄԷԳ (ՏՋ)'!AA16/Ջերմարարություն!$D$6)</f>
        <v/>
      </c>
      <c r="AB16" s="735">
        <f>IF('ԷնՀ-ՄԷԳ (ՏՋ)'!AB16=0,"",-'ԷնՀ-ՄԷԳ (ՏՋ)'!AB16/Ջերմարարություն!$D$6)</f>
        <v>-202.42132416165092</v>
      </c>
      <c r="AC16" s="736">
        <f>IF('ԷնՀ-ՄԷԳ (ՏՋ)'!AC16=0,"",-'ԷնՀ-ՄԷԳ (ՏՋ)'!AC16/Ջերմարարություն!$D$6)</f>
        <v>-202.18400687876183</v>
      </c>
      <c r="AD16" s="736">
        <f>IF('ԷնՀ-ՄԷԳ (ՏՋ)'!AD16=0,"",-'ԷնՀ-ՄԷԳ (ՏՋ)'!AD16/Ջերմարարություն!$D$6)</f>
        <v>-0.15477214101461736</v>
      </c>
      <c r="AE16" s="736">
        <f>IF('ԷնՀ-ՄԷԳ (ՏՋ)'!AE16=0,"",-'ԷնՀ-ՄԷԳ (ՏՋ)'!AE16/Ջերմարարություն!$D$6)</f>
        <v>-8.2545141874462588E-2</v>
      </c>
      <c r="AF16" s="736" t="str">
        <f>IF('ԷնՀ-ՄԷԳ (ՏՋ)'!AF16=0,"",-'ԷնՀ-ՄԷԳ (ՏՋ)'!AF16/Ջերմարարություն!$D$6)</f>
        <v/>
      </c>
      <c r="AG16" s="736" t="str">
        <f>IF('ԷնՀ-ՄԷԳ (ՏՋ)'!AG16=0,"",-'ԷնՀ-ՄԷԳ (ՏՋ)'!AG16/Ջերմարարություն!$D$6)</f>
        <v/>
      </c>
      <c r="AH16" s="736" t="str">
        <f>IF('ԷնՀ-ՄԷԳ (ՏՋ)'!AH16=0,"",-'ԷնՀ-ՄԷԳ (ՏՋ)'!AH16/Ջերմարարություն!$D$6)</f>
        <v/>
      </c>
      <c r="AI16" s="736" t="str">
        <f>IF('ԷնՀ-ՄԷԳ (ՏՋ)'!AI16=0,"",-'ԷնՀ-ՄԷԳ (ՏՋ)'!AI16/Ջերմարարություն!$D$6)</f>
        <v/>
      </c>
      <c r="AJ16" s="736" t="str">
        <f>IF('ԷնՀ-ՄԷԳ (ՏՋ)'!AJ16=0,"",-'ԷնՀ-ՄԷԳ (ՏՋ)'!AJ16/Ջերմարարություն!$D$6)</f>
        <v/>
      </c>
      <c r="AK16" s="737">
        <f>IF('ԷնՀ-ՄԷԳ (ՏՋ)'!AK16=0,"",-'ԷնՀ-ՄԷԳ (ՏՋ)'!AK16/Ջերմարարություն!$D$6)</f>
        <v>-713.77174166427812</v>
      </c>
      <c r="AL16" s="738" t="str">
        <f>IF('ԷնՀ-ՄԷԳ (ՏՋ)'!AL16=0,"",-'ԷնՀ-ՄԷԳ (ՏՋ)'!AL16/Ջերմարարություն!$D$6)</f>
        <v/>
      </c>
      <c r="AM16" s="816">
        <f>IF('ԷնՀ-ՄԷԳ (ՏՋ)'!AM16=0,"",-'ԷնՀ-ՄԷԳ (ՏՋ)'!AM16/Ջերմարարություն!$D$6)</f>
        <v>407.10748065348241</v>
      </c>
      <c r="AN16" s="206"/>
    </row>
    <row r="17" spans="2:40" s="485" customFormat="1" ht="25.5" outlineLevel="1">
      <c r="B17" s="901" t="s">
        <v>685</v>
      </c>
      <c r="C17" s="741" t="s">
        <v>489</v>
      </c>
      <c r="D17" s="742" t="s">
        <v>490</v>
      </c>
      <c r="E17" s="817" t="s">
        <v>188</v>
      </c>
      <c r="F17" s="705">
        <f>IF('ԷնՀ-ՄԷԳ (ՏՋ)'!F17=0,"",-'ԷնՀ-ՄԷԳ (ՏՋ)'!F17/Ջերմարարություն!$D$6)</f>
        <v>-509.08558517244666</v>
      </c>
      <c r="G17" s="561" t="str">
        <f>IF('ԷնՀ-ՄԷԳ (ՏՋ)'!G17=0,"",-'ԷնՀ-ՄԷԳ (ՏՋ)'!G17/Ջերմարարություն!$D$6)</f>
        <v/>
      </c>
      <c r="H17" s="558" t="str">
        <f>IF('ԷնՀ-ՄԷԳ (ՏՋ)'!H17=0,"",-'ԷնՀ-ՄԷԳ (ՏՋ)'!H17/Ջերմարարություն!$D$6)</f>
        <v/>
      </c>
      <c r="I17" s="558" t="str">
        <f>IF('ԷնՀ-ՄԷԳ (ՏՋ)'!I17=0,"",-'ԷնՀ-ՄԷԳ (ՏՋ)'!I17/Ջերմարարություն!$D$6)</f>
        <v/>
      </c>
      <c r="J17" s="558" t="str">
        <f>IF('ԷնՀ-ՄԷԳ (ՏՋ)'!J17=0,"",-'ԷնՀ-ՄԷԳ (ՏՋ)'!J17/Ջերմարարություն!$D$6)</f>
        <v/>
      </c>
      <c r="K17" s="558" t="str">
        <f>IF('ԷնՀ-ՄԷԳ (ՏՋ)'!K17=0,"",-'ԷնՀ-ՄԷԳ (ՏՋ)'!K17/Ջերմարարություն!$D$6)</f>
        <v/>
      </c>
      <c r="L17" s="558" t="str">
        <f>IF('ԷնՀ-ՄԷԳ (ՏՋ)'!L17=0,"",-'ԷնՀ-ՄԷԳ (ՏՋ)'!L17/Ջերմարարություն!$D$6)</f>
        <v/>
      </c>
      <c r="M17" s="558" t="str">
        <f>IF('ԷնՀ-ՄԷԳ (ՏՋ)'!M17=0,"",-'ԷնՀ-ՄԷԳ (ՏՋ)'!M17/Ջերմարարություն!$D$6)</f>
        <v/>
      </c>
      <c r="N17" s="559" t="str">
        <f>IF('ԷնՀ-ՄԷԳ (ՏՋ)'!N17=0,"",-'ԷնՀ-ՄԷԳ (ՏՋ)'!N17/Ջերմարարություն!$D$6)</f>
        <v/>
      </c>
      <c r="O17" s="558" t="str">
        <f>IF('ԷնՀ-ՄԷԳ (ՏՋ)'!O17=0,"",-'ԷնՀ-ՄԷԳ (ՏՋ)'!O17/Ջերմարարություն!$D$6)</f>
        <v/>
      </c>
      <c r="P17" s="558" t="str">
        <f>IF('ԷնՀ-ՄԷԳ (ՏՋ)'!P17=0,"",-'ԷնՀ-ՄԷԳ (ՏՋ)'!P17/Ջերմարարություն!$D$6)</f>
        <v/>
      </c>
      <c r="Q17" s="558" t="str">
        <f>IF('ԷնՀ-ՄԷԳ (ՏՋ)'!Q17=0,"",-'ԷնՀ-ՄԷԳ (ՏՋ)'!Q17/Ջերմարարություն!$D$6)</f>
        <v/>
      </c>
      <c r="R17" s="558" t="str">
        <f>IF('ԷնՀ-ՄԷԳ (ՏՋ)'!R17=0,"",-'ԷնՀ-ՄԷԳ (ՏՋ)'!R17/Ջերմարարություն!$D$6)</f>
        <v/>
      </c>
      <c r="S17" s="558" t="str">
        <f>IF('ԷնՀ-ՄԷԳ (ՏՋ)'!S17=0,"",-'ԷնՀ-ՄԷԳ (ՏՋ)'!S17/Ջերմարարություն!$D$6)</f>
        <v/>
      </c>
      <c r="T17" s="558" t="str">
        <f>IF('ԷնՀ-ՄԷԳ (ՏՋ)'!T17=0,"",-'ԷնՀ-ՄԷԳ (ՏՋ)'!T17/Ջերմարարություն!$D$6)</f>
        <v/>
      </c>
      <c r="U17" s="558" t="str">
        <f>IF('ԷնՀ-ՄԷԳ (ՏՋ)'!U17=0,"",-'ԷնՀ-ՄԷԳ (ՏՋ)'!U17/Ջերմարարություն!$D$6)</f>
        <v/>
      </c>
      <c r="V17" s="558" t="str">
        <f>IF('ԷնՀ-ՄԷԳ (ՏՋ)'!V17=0,"",-'ԷնՀ-ՄԷԳ (ՏՋ)'!V17/Ջերմարարություն!$D$6)</f>
        <v/>
      </c>
      <c r="W17" s="558" t="str">
        <f>IF('ԷնՀ-ՄԷԳ (ՏՋ)'!W17=0,"",-'ԷնՀ-ՄԷԳ (ՏՋ)'!W17/Ջերմարարություն!$D$6)</f>
        <v/>
      </c>
      <c r="X17" s="558" t="str">
        <f>IF('ԷնՀ-ՄԷԳ (ՏՋ)'!X17=0,"",-'ԷնՀ-ՄԷԳ (ՏՋ)'!X17/Ջերմարարություն!$D$6)</f>
        <v/>
      </c>
      <c r="Y17" s="558" t="str">
        <f>IF('ԷնՀ-ՄԷԳ (ՏՋ)'!Y17=0,"",-'ԷնՀ-ՄԷԳ (ՏՋ)'!Y17/Ջերմարարություն!$D$6)</f>
        <v/>
      </c>
      <c r="Z17" s="558" t="str">
        <f>IF('ԷնՀ-ՄԷԳ (ՏՋ)'!Z17=0,"",-'ԷնՀ-ՄԷԳ (ՏՋ)'!Z17/Ջերմարարություն!$D$6)</f>
        <v/>
      </c>
      <c r="AA17" s="560" t="str">
        <f>IF('ԷնՀ-ՄԷԳ (ՏՋ)'!AA17=0,"",-'ԷնՀ-ՄԷԳ (ՏՋ)'!AA17/Ջերմարարություն!$D$6)</f>
        <v/>
      </c>
      <c r="AB17" s="561" t="str">
        <f>IF('ԷնՀ-ՄԷԳ (ՏՋ)'!AB17=0,"",-'ԷնՀ-ՄԷԳ (ՏՋ)'!AB17/Ջերմարարություն!$D$6)</f>
        <v/>
      </c>
      <c r="AC17" s="558" t="str">
        <f>IF('ԷնՀ-ՄԷԳ (ՏՋ)'!AC17=0,"",-'ԷնՀ-ՄԷԳ (ՏՋ)'!AC17/Ջերմարարություն!$D$6)</f>
        <v/>
      </c>
      <c r="AD17" s="558" t="str">
        <f>IF('ԷնՀ-ՄԷԳ (ՏՋ)'!AD17=0,"",-'ԷնՀ-ՄԷԳ (ՏՋ)'!AD17/Ջերմարարություն!$D$6)</f>
        <v/>
      </c>
      <c r="AE17" s="558" t="str">
        <f>IF('ԷնՀ-ՄԷԳ (ՏՋ)'!AE17=0,"",-'ԷնՀ-ՄԷԳ (ՏՋ)'!AE17/Ջերմարարություն!$D$6)</f>
        <v/>
      </c>
      <c r="AF17" s="558" t="str">
        <f>IF('ԷնՀ-ՄԷԳ (ՏՋ)'!AF17=0,"",-'ԷնՀ-ՄԷԳ (ՏՋ)'!AF17/Ջերմարարություն!$D$6)</f>
        <v/>
      </c>
      <c r="AG17" s="558" t="str">
        <f>IF('ԷնՀ-ՄԷԳ (ՏՋ)'!AG17=0,"",-'ԷնՀ-ՄԷԳ (ՏՋ)'!AG17/Ջերմարարություն!$D$6)</f>
        <v/>
      </c>
      <c r="AH17" s="558" t="str">
        <f>IF('ԷնՀ-ՄԷԳ (ՏՋ)'!AH17=0,"",-'ԷնՀ-ՄԷԳ (ՏՋ)'!AH17/Ջերմարարություն!$D$6)</f>
        <v/>
      </c>
      <c r="AI17" s="558" t="str">
        <f>IF('ԷնՀ-ՄԷԳ (ՏՋ)'!AI17=0,"",-'ԷնՀ-ՄԷԳ (ՏՋ)'!AI17/Ջերմարարություն!$D$6)</f>
        <v/>
      </c>
      <c r="AJ17" s="558" t="str">
        <f>IF('ԷնՀ-ՄԷԳ (ՏՋ)'!AJ17=0,"",-'ԷնՀ-ՄԷԳ (ՏՋ)'!AJ17/Ջերմարարություն!$D$6)</f>
        <v/>
      </c>
      <c r="AK17" s="559">
        <f>IF('ԷնՀ-ՄԷԳ (ՏՋ)'!AK17=0,"",-'ԷնՀ-ՄԷԳ (ՏՋ)'!AK17/Ջերմարարություն!$D$6)</f>
        <v>-713.77174166427812</v>
      </c>
      <c r="AL17" s="560" t="str">
        <f>IF('ԷնՀ-ՄԷԳ (ՏՋ)'!AL17=0,"",-'ԷնՀ-ՄԷԳ (ՏՋ)'!AL17/Ջերմարարություն!$D$6)</f>
        <v/>
      </c>
      <c r="AM17" s="562">
        <f>IF('ԷնՀ-ՄԷԳ (ՏՋ)'!AM17=0,"",-'ԷնՀ-ՄԷԳ (ՏՋ)'!AM17/Ջերմարարություն!$D$6)</f>
        <v>204.6861564918315</v>
      </c>
    </row>
    <row r="18" spans="2:40" s="485" customFormat="1" ht="25.5" outlineLevel="1">
      <c r="B18" s="901" t="s">
        <v>686</v>
      </c>
      <c r="C18" s="741" t="s">
        <v>502</v>
      </c>
      <c r="D18" s="742" t="s">
        <v>503</v>
      </c>
      <c r="E18" s="817" t="s">
        <v>190</v>
      </c>
      <c r="F18" s="705" t="str">
        <f>IF('ԷնՀ-ՄԷԳ (ՏՋ)'!F18=0,"",-'ԷնՀ-ՄԷԳ (ՏՋ)'!F18/Ջերմարարություն!$D$6)</f>
        <v/>
      </c>
      <c r="G18" s="561" t="str">
        <f>IF('ԷնՀ-ՄԷԳ (ՏՋ)'!G18=0,"",-'ԷնՀ-ՄԷԳ (ՏՋ)'!G18/Ջերմարարություն!$D$6)</f>
        <v/>
      </c>
      <c r="H18" s="558" t="str">
        <f>IF('ԷնՀ-ՄԷԳ (ՏՋ)'!H18=0,"",-'ԷնՀ-ՄԷԳ (ՏՋ)'!H18/Ջերմարարություն!$D$6)</f>
        <v/>
      </c>
      <c r="I18" s="558" t="str">
        <f>IF('ԷնՀ-ՄԷԳ (ՏՋ)'!I18=0,"",-'ԷնՀ-ՄԷԳ (ՏՋ)'!I18/Ջերմարարություն!$D$6)</f>
        <v/>
      </c>
      <c r="J18" s="558" t="str">
        <f>IF('ԷնՀ-ՄԷԳ (ՏՋ)'!J18=0,"",-'ԷնՀ-ՄԷԳ (ՏՋ)'!J18/Ջերմարարություն!$D$6)</f>
        <v/>
      </c>
      <c r="K18" s="558" t="str">
        <f>IF('ԷնՀ-ՄԷԳ (ՏՋ)'!K18=0,"",-'ԷնՀ-ՄԷԳ (ՏՋ)'!K18/Ջերմարարություն!$D$6)</f>
        <v/>
      </c>
      <c r="L18" s="558" t="str">
        <f>IF('ԷնՀ-ՄԷԳ (ՏՋ)'!L18=0,"",-'ԷնՀ-ՄԷԳ (ՏՋ)'!L18/Ջերմարարություն!$D$6)</f>
        <v/>
      </c>
      <c r="M18" s="558" t="str">
        <f>IF('ԷնՀ-ՄԷԳ (ՏՋ)'!M18=0,"",-'ԷնՀ-ՄԷԳ (ՏՋ)'!M18/Ջերմարարություն!$D$6)</f>
        <v/>
      </c>
      <c r="N18" s="559" t="str">
        <f>IF('ԷնՀ-ՄԷԳ (ՏՋ)'!N18=0,"",-'ԷնՀ-ՄԷԳ (ՏՋ)'!N18/Ջերմարարություն!$D$6)</f>
        <v/>
      </c>
      <c r="O18" s="558" t="str">
        <f>IF('ԷնՀ-ՄԷԳ (ՏՋ)'!O18=0,"",-'ԷնՀ-ՄԷԳ (ՏՋ)'!O18/Ջերմարարություն!$D$6)</f>
        <v/>
      </c>
      <c r="P18" s="558" t="str">
        <f>IF('ԷնՀ-ՄԷԳ (ՏՋ)'!P18=0,"",-'ԷնՀ-ՄԷԳ (ՏՋ)'!P18/Ջերմարարություն!$D$6)</f>
        <v/>
      </c>
      <c r="Q18" s="558" t="str">
        <f>IF('ԷնՀ-ՄԷԳ (ՏՋ)'!Q18=0,"",-'ԷնՀ-ՄԷԳ (ՏՋ)'!Q18/Ջերմարարություն!$D$6)</f>
        <v/>
      </c>
      <c r="R18" s="558" t="str">
        <f>IF('ԷնՀ-ՄԷԳ (ՏՋ)'!R18=0,"",-'ԷնՀ-ՄԷԳ (ՏՋ)'!R18/Ջերմարարություն!$D$6)</f>
        <v/>
      </c>
      <c r="S18" s="558" t="str">
        <f>IF('ԷնՀ-ՄԷԳ (ՏՋ)'!S18=0,"",-'ԷնՀ-ՄԷԳ (ՏՋ)'!S18/Ջերմարարություն!$D$6)</f>
        <v/>
      </c>
      <c r="T18" s="558" t="str">
        <f>IF('ԷնՀ-ՄԷԳ (ՏՋ)'!T18=0,"",-'ԷնՀ-ՄԷԳ (ՏՋ)'!T18/Ջերմարարություն!$D$6)</f>
        <v/>
      </c>
      <c r="U18" s="558" t="str">
        <f>IF('ԷնՀ-ՄԷԳ (ՏՋ)'!U18=0,"",-'ԷնՀ-ՄԷԳ (ՏՋ)'!U18/Ջերմարարություն!$D$6)</f>
        <v/>
      </c>
      <c r="V18" s="558" t="str">
        <f>IF('ԷնՀ-ՄԷԳ (ՏՋ)'!V18=0,"",-'ԷնՀ-ՄԷԳ (ՏՋ)'!V18/Ջերմարարություն!$D$6)</f>
        <v/>
      </c>
      <c r="W18" s="558" t="str">
        <f>IF('ԷնՀ-ՄԷԳ (ՏՋ)'!W18=0,"",-'ԷնՀ-ՄԷԳ (ՏՋ)'!W18/Ջերմարարություն!$D$6)</f>
        <v/>
      </c>
      <c r="X18" s="558" t="str">
        <f>IF('ԷնՀ-ՄԷԳ (ՏՋ)'!X18=0,"",-'ԷնՀ-ՄԷԳ (ՏՋ)'!X18/Ջերմարարություն!$D$6)</f>
        <v/>
      </c>
      <c r="Y18" s="558" t="str">
        <f>IF('ԷնՀ-ՄԷԳ (ՏՋ)'!Y18=0,"",-'ԷնՀ-ՄԷԳ (ՏՋ)'!Y18/Ջերմարարություն!$D$6)</f>
        <v/>
      </c>
      <c r="Z18" s="558" t="str">
        <f>IF('ԷնՀ-ՄԷԳ (ՏՋ)'!Z18=0,"",-'ԷնՀ-ՄԷԳ (ՏՋ)'!Z18/Ջերմարարություն!$D$6)</f>
        <v/>
      </c>
      <c r="AA18" s="560" t="str">
        <f>IF('ԷնՀ-ՄԷԳ (ՏՋ)'!AA18=0,"",-'ԷնՀ-ՄԷԳ (ՏՋ)'!AA18/Ջերմարարություն!$D$6)</f>
        <v/>
      </c>
      <c r="AB18" s="561">
        <f>IF('ԷնՀ-ՄԷԳ (ՏՋ)'!AB18=0,"",-'ԷնՀ-ՄԷԳ (ՏՋ)'!AB18/Ջերմարարություն!$D$6)</f>
        <v>-119.84522785898538</v>
      </c>
      <c r="AC18" s="558">
        <f>IF('ԷնՀ-ՄԷԳ (ՏՋ)'!AC18=0,"",-'ԷնՀ-ՄԷԳ (ՏՋ)'!AC18/Ջերմարարություն!$D$6)</f>
        <v>-119.84522785898538</v>
      </c>
      <c r="AD18" s="558" t="str">
        <f>IF('ԷնՀ-ՄԷԳ (ՏՋ)'!AD18=0,"",-'ԷնՀ-ՄԷԳ (ՏՋ)'!AD18/Ջերմարարություն!$D$6)</f>
        <v/>
      </c>
      <c r="AE18" s="558" t="str">
        <f>IF('ԷնՀ-ՄԷԳ (ՏՋ)'!AE18=0,"",-'ԷնՀ-ՄԷԳ (ՏՋ)'!AE18/Ջերմարարություն!$D$6)</f>
        <v/>
      </c>
      <c r="AF18" s="558" t="str">
        <f>IF('ԷնՀ-ՄԷԳ (ՏՋ)'!AF18=0,"",-'ԷնՀ-ՄԷԳ (ՏՋ)'!AF18/Ջերմարարություն!$D$6)</f>
        <v/>
      </c>
      <c r="AG18" s="558" t="str">
        <f>IF('ԷնՀ-ՄԷԳ (ՏՋ)'!AG18=0,"",-'ԷնՀ-ՄԷԳ (ՏՋ)'!AG18/Ջերմարարություն!$D$6)</f>
        <v/>
      </c>
      <c r="AH18" s="558" t="str">
        <f>IF('ԷնՀ-ՄԷԳ (ՏՋ)'!AH18=0,"",-'ԷնՀ-ՄԷԳ (ՏՋ)'!AH18/Ջերմարարություն!$D$6)</f>
        <v/>
      </c>
      <c r="AI18" s="558" t="str">
        <f>IF('ԷնՀ-ՄԷԳ (ՏՋ)'!AI18=0,"",-'ԷնՀ-ՄԷԳ (ՏՋ)'!AI18/Ջերմարարություն!$D$6)</f>
        <v/>
      </c>
      <c r="AJ18" s="558" t="str">
        <f>IF('ԷնՀ-ՄԷԳ (ՏՋ)'!AJ18=0,"",-'ԷնՀ-ՄԷԳ (ՏՋ)'!AJ18/Ջերմարարություն!$D$6)</f>
        <v/>
      </c>
      <c r="AK18" s="559" t="str">
        <f>IF('ԷնՀ-ՄԷԳ (ՏՋ)'!AK18=0,"",-'ԷնՀ-ՄԷԳ (ՏՋ)'!AK18/Ջերմարարություն!$D$6)</f>
        <v/>
      </c>
      <c r="AL18" s="560" t="str">
        <f>IF('ԷնՀ-ՄԷԳ (ՏՋ)'!AL18=0,"",-'ԷնՀ-ՄԷԳ (ՏՋ)'!AL18/Ջերմարարություն!$D$6)</f>
        <v/>
      </c>
      <c r="AM18" s="562">
        <f>IF('ԷնՀ-ՄԷԳ (ՏՋ)'!AM18=0,"",-'ԷնՀ-ՄԷԳ (ՏՋ)'!AM18/Ջերմարարություն!$D$6)</f>
        <v>119.84522785898538</v>
      </c>
    </row>
    <row r="19" spans="2:40" s="107" customFormat="1" ht="25.5" outlineLevel="1">
      <c r="B19" s="901" t="s">
        <v>687</v>
      </c>
      <c r="C19" s="741" t="s">
        <v>504</v>
      </c>
      <c r="D19" s="742" t="s">
        <v>505</v>
      </c>
      <c r="E19" s="817" t="s">
        <v>191</v>
      </c>
      <c r="F19" s="705" t="str">
        <f>IF('ԷնՀ-ՄԷԳ (ՏՋ)'!F19=0,"",-'ԷնՀ-ՄԷԳ (ՏՋ)'!F19/Ջերմարարություն!$D$6)</f>
        <v/>
      </c>
      <c r="G19" s="561" t="str">
        <f>IF('ԷնՀ-ՄԷԳ (ՏՋ)'!G19=0,"",-'ԷնՀ-ՄԷԳ (ՏՋ)'!G19/Ջերմարարություն!$D$6)</f>
        <v/>
      </c>
      <c r="H19" s="558" t="str">
        <f>IF('ԷնՀ-ՄԷԳ (ՏՋ)'!H19=0,"",-'ԷնՀ-ՄԷԳ (ՏՋ)'!H19/Ջերմարարություն!$D$6)</f>
        <v/>
      </c>
      <c r="I19" s="558" t="str">
        <f>IF('ԷնՀ-ՄԷԳ (ՏՋ)'!I19=0,"",-'ԷնՀ-ՄԷԳ (ՏՋ)'!I19/Ջերմարարություն!$D$6)</f>
        <v/>
      </c>
      <c r="J19" s="558" t="str">
        <f>IF('ԷնՀ-ՄԷԳ (ՏՋ)'!J19=0,"",-'ԷնՀ-ՄԷԳ (ՏՋ)'!J19/Ջերմարարություն!$D$6)</f>
        <v/>
      </c>
      <c r="K19" s="558" t="str">
        <f>IF('ԷնՀ-ՄԷԳ (ՏՋ)'!K19=0,"",-'ԷնՀ-ՄԷԳ (ՏՋ)'!K19/Ջերմարարություն!$D$6)</f>
        <v/>
      </c>
      <c r="L19" s="558" t="str">
        <f>IF('ԷնՀ-ՄԷԳ (ՏՋ)'!L19=0,"",-'ԷնՀ-ՄԷԳ (ՏՋ)'!L19/Ջերմարարություն!$D$6)</f>
        <v/>
      </c>
      <c r="M19" s="558" t="str">
        <f>IF('ԷնՀ-ՄԷԳ (ՏՋ)'!M19=0,"",-'ԷնՀ-ՄԷԳ (ՏՋ)'!M19/Ջերմարարություն!$D$6)</f>
        <v/>
      </c>
      <c r="N19" s="559" t="str">
        <f>IF('ԷնՀ-ՄԷԳ (ՏՋ)'!N19=0,"",-'ԷնՀ-ՄԷԳ (ՏՋ)'!N19/Ջերմարարություն!$D$6)</f>
        <v/>
      </c>
      <c r="O19" s="558" t="str">
        <f>IF('ԷնՀ-ՄԷԳ (ՏՋ)'!O19=0,"",-'ԷնՀ-ՄԷԳ (ՏՋ)'!O19/Ջերմարարություն!$D$6)</f>
        <v/>
      </c>
      <c r="P19" s="558" t="str">
        <f>IF('ԷնՀ-ՄԷԳ (ՏՋ)'!P19=0,"",-'ԷնՀ-ՄԷԳ (ՏՋ)'!P19/Ջերմարարություն!$D$6)</f>
        <v/>
      </c>
      <c r="Q19" s="558" t="str">
        <f>IF('ԷնՀ-ՄԷԳ (ՏՋ)'!Q19=0,"",-'ԷնՀ-ՄԷԳ (ՏՋ)'!Q19/Ջերմարարություն!$D$6)</f>
        <v/>
      </c>
      <c r="R19" s="558" t="str">
        <f>IF('ԷնՀ-ՄԷԳ (ՏՋ)'!R19=0,"",-'ԷնՀ-ՄԷԳ (ՏՋ)'!R19/Ջերմարարություն!$D$6)</f>
        <v/>
      </c>
      <c r="S19" s="558" t="str">
        <f>IF('ԷնՀ-ՄԷԳ (ՏՋ)'!S19=0,"",-'ԷնՀ-ՄԷԳ (ՏՋ)'!S19/Ջերմարարություն!$D$6)</f>
        <v/>
      </c>
      <c r="T19" s="558" t="str">
        <f>IF('ԷնՀ-ՄԷԳ (ՏՋ)'!T19=0,"",-'ԷնՀ-ՄԷԳ (ՏՋ)'!T19/Ջերմարարություն!$D$6)</f>
        <v/>
      </c>
      <c r="U19" s="558" t="str">
        <f>IF('ԷնՀ-ՄԷԳ (ՏՋ)'!U19=0,"",-'ԷնՀ-ՄԷԳ (ՏՋ)'!U19/Ջերմարարություն!$D$6)</f>
        <v/>
      </c>
      <c r="V19" s="558" t="str">
        <f>IF('ԷնՀ-ՄԷԳ (ՏՋ)'!V19=0,"",-'ԷնՀ-ՄԷԳ (ՏՋ)'!V19/Ջերմարարություն!$D$6)</f>
        <v/>
      </c>
      <c r="W19" s="558" t="str">
        <f>IF('ԷնՀ-ՄԷԳ (ՏՋ)'!W19=0,"",-'ԷնՀ-ՄԷԳ (ՏՋ)'!W19/Ջերմարարություն!$D$6)</f>
        <v/>
      </c>
      <c r="X19" s="558" t="str">
        <f>IF('ԷնՀ-ՄԷԳ (ՏՋ)'!X19=0,"",-'ԷնՀ-ՄԷԳ (ՏՋ)'!X19/Ջերմարարություն!$D$6)</f>
        <v/>
      </c>
      <c r="Y19" s="558" t="str">
        <f>IF('ԷնՀ-ՄԷԳ (ՏՋ)'!Y19=0,"",-'ԷնՀ-ՄԷԳ (ՏՋ)'!Y19/Ջերմարարություն!$D$6)</f>
        <v/>
      </c>
      <c r="Z19" s="558" t="str">
        <f>IF('ԷնՀ-ՄԷԳ (ՏՋ)'!Z19=0,"",-'ԷնՀ-ՄԷԳ (ՏՋ)'!Z19/Ջերմարարություն!$D$6)</f>
        <v/>
      </c>
      <c r="AA19" s="560" t="str">
        <f>IF('ԷնՀ-ՄԷԳ (ՏՋ)'!AA19=0,"",-'ԷնՀ-ՄԷԳ (ՏՋ)'!AA19/Ջերմարարություն!$D$6)</f>
        <v/>
      </c>
      <c r="AB19" s="561">
        <f>IF('ԷնՀ-ՄԷԳ (ՏՋ)'!AB19=0,"",-'ԷնՀ-ՄԷԳ (ՏՋ)'!AB19/Ջերմարարություն!$D$6)</f>
        <v>-82.338779019776453</v>
      </c>
      <c r="AC19" s="558">
        <f>IF('ԷնՀ-ՄԷԳ (ՏՋ)'!AC19=0,"",-'ԷնՀ-ՄԷԳ (ՏՋ)'!AC19/Ջերմարարություն!$D$6)</f>
        <v>-82.338779019776453</v>
      </c>
      <c r="AD19" s="558" t="str">
        <f>IF('ԷնՀ-ՄԷԳ (ՏՋ)'!AD19=0,"",-'ԷնՀ-ՄԷԳ (ՏՋ)'!AD19/Ջերմարարություն!$D$6)</f>
        <v/>
      </c>
      <c r="AE19" s="558" t="str">
        <f>IF('ԷնՀ-ՄԷԳ (ՏՋ)'!AE19=0,"",-'ԷնՀ-ՄԷԳ (ՏՋ)'!AE19/Ջերմարարություն!$D$6)</f>
        <v/>
      </c>
      <c r="AF19" s="558" t="str">
        <f>IF('ԷնՀ-ՄԷԳ (ՏՋ)'!AF19=0,"",-'ԷնՀ-ՄԷԳ (ՏՋ)'!AF19/Ջերմարարություն!$D$6)</f>
        <v/>
      </c>
      <c r="AG19" s="558" t="str">
        <f>IF('ԷնՀ-ՄԷԳ (ՏՋ)'!AG19=0,"",-'ԷնՀ-ՄԷԳ (ՏՋ)'!AG19/Ջերմարարություն!$D$6)</f>
        <v/>
      </c>
      <c r="AH19" s="558" t="str">
        <f>IF('ԷնՀ-ՄԷԳ (ՏՋ)'!AH19=0,"",-'ԷնՀ-ՄԷԳ (ՏՋ)'!AH19/Ջերմարարություն!$D$6)</f>
        <v/>
      </c>
      <c r="AI19" s="558" t="str">
        <f>IF('ԷնՀ-ՄԷԳ (ՏՋ)'!AI19=0,"",-'ԷնՀ-ՄԷԳ (ՏՋ)'!AI19/Ջերմարարություն!$D$6)</f>
        <v/>
      </c>
      <c r="AJ19" s="558" t="str">
        <f>IF('ԷնՀ-ՄԷԳ (ՏՋ)'!AJ19=0,"",-'ԷնՀ-ՄԷԳ (ՏՋ)'!AJ19/Ջերմարարություն!$D$6)</f>
        <v/>
      </c>
      <c r="AK19" s="559" t="str">
        <f>IF('ԷնՀ-ՄԷԳ (ՏՋ)'!AK19=0,"",-'ԷնՀ-ՄԷԳ (ՏՋ)'!AK19/Ջերմարարություն!$D$6)</f>
        <v/>
      </c>
      <c r="AL19" s="560" t="str">
        <f>IF('ԷնՀ-ՄԷԳ (ՏՋ)'!AL19=0,"",-'ԷնՀ-ՄԷԳ (ՏՋ)'!AL19/Ջերմարարություն!$D$6)</f>
        <v/>
      </c>
      <c r="AM19" s="562">
        <f>IF('ԷնՀ-ՄԷԳ (ՏՋ)'!AM19=0,"",-'ԷնՀ-ՄԷԳ (ՏՋ)'!AM19/Ջերմարարություն!$D$6)</f>
        <v>82.338779019776453</v>
      </c>
    </row>
    <row r="20" spans="2:40" s="107" customFormat="1" ht="25.5" outlineLevel="1">
      <c r="B20" s="901" t="s">
        <v>688</v>
      </c>
      <c r="C20" s="741" t="s">
        <v>506</v>
      </c>
      <c r="D20" s="742" t="s">
        <v>507</v>
      </c>
      <c r="E20" s="817" t="s">
        <v>192</v>
      </c>
      <c r="F20" s="705" t="str">
        <f>IF('ԷնՀ-ՄԷԳ (ՏՋ)'!F20=0,"",-'ԷնՀ-ՄԷԳ (ՏՋ)'!F20/Ջերմարարություն!$D$6)</f>
        <v/>
      </c>
      <c r="G20" s="561" t="str">
        <f>IF('ԷնՀ-ՄԷԳ (ՏՋ)'!G20=0,"",-'ԷնՀ-ՄԷԳ (ՏՋ)'!G20/Ջերմարարություն!$D$6)</f>
        <v/>
      </c>
      <c r="H20" s="558" t="str">
        <f>IF('ԷնՀ-ՄԷԳ (ՏՋ)'!H20=0,"",-'ԷնՀ-ՄԷԳ (ՏՋ)'!H20/Ջերմարարություն!$D$6)</f>
        <v/>
      </c>
      <c r="I20" s="558" t="str">
        <f>IF('ԷնՀ-ՄԷԳ (ՏՋ)'!I20=0,"",-'ԷնՀ-ՄԷԳ (ՏՋ)'!I20/Ջերմարարություն!$D$6)</f>
        <v/>
      </c>
      <c r="J20" s="558" t="str">
        <f>IF('ԷնՀ-ՄԷԳ (ՏՋ)'!J20=0,"",-'ԷնՀ-ՄԷԳ (ՏՋ)'!J20/Ջերմարարություն!$D$6)</f>
        <v/>
      </c>
      <c r="K20" s="558" t="str">
        <f>IF('ԷնՀ-ՄԷԳ (ՏՋ)'!K20=0,"",-'ԷնՀ-ՄԷԳ (ՏՋ)'!K20/Ջերմարարություն!$D$6)</f>
        <v/>
      </c>
      <c r="L20" s="558" t="str">
        <f>IF('ԷնՀ-ՄԷԳ (ՏՋ)'!L20=0,"",-'ԷնՀ-ՄԷԳ (ՏՋ)'!L20/Ջերմարարություն!$D$6)</f>
        <v/>
      </c>
      <c r="M20" s="558" t="str">
        <f>IF('ԷնՀ-ՄԷԳ (ՏՋ)'!M20=0,"",-'ԷնՀ-ՄԷԳ (ՏՋ)'!M20/Ջերմարարություն!$D$6)</f>
        <v/>
      </c>
      <c r="N20" s="559" t="str">
        <f>IF('ԷնՀ-ՄԷԳ (ՏՋ)'!N20=0,"",-'ԷնՀ-ՄԷԳ (ՏՋ)'!N20/Ջերմարարություն!$D$6)</f>
        <v/>
      </c>
      <c r="O20" s="558" t="str">
        <f>IF('ԷնՀ-ՄԷԳ (ՏՋ)'!O20=0,"",-'ԷնՀ-ՄԷԳ (ՏՋ)'!O20/Ջերմարարություն!$D$6)</f>
        <v/>
      </c>
      <c r="P20" s="558" t="str">
        <f>IF('ԷնՀ-ՄԷԳ (ՏՋ)'!P20=0,"",-'ԷնՀ-ՄԷԳ (ՏՋ)'!P20/Ջերմարարություն!$D$6)</f>
        <v/>
      </c>
      <c r="Q20" s="558" t="str">
        <f>IF('ԷնՀ-ՄԷԳ (ՏՋ)'!Q20=0,"",-'ԷնՀ-ՄԷԳ (ՏՋ)'!Q20/Ջերմարարություն!$D$6)</f>
        <v/>
      </c>
      <c r="R20" s="558" t="str">
        <f>IF('ԷնՀ-ՄԷԳ (ՏՋ)'!R20=0,"",-'ԷնՀ-ՄԷԳ (ՏՋ)'!R20/Ջերմարարություն!$D$6)</f>
        <v/>
      </c>
      <c r="S20" s="558" t="str">
        <f>IF('ԷնՀ-ՄԷԳ (ՏՋ)'!S20=0,"",-'ԷնՀ-ՄԷԳ (ՏՋ)'!S20/Ջերմարարություն!$D$6)</f>
        <v/>
      </c>
      <c r="T20" s="558" t="str">
        <f>IF('ԷնՀ-ՄԷԳ (ՏՋ)'!T20=0,"",-'ԷնՀ-ՄԷԳ (ՏՋ)'!T20/Ջերմարարություն!$D$6)</f>
        <v/>
      </c>
      <c r="U20" s="558" t="str">
        <f>IF('ԷնՀ-ՄԷԳ (ՏՋ)'!U20=0,"",-'ԷնՀ-ՄԷԳ (ՏՋ)'!U20/Ջերմարարություն!$D$6)</f>
        <v/>
      </c>
      <c r="V20" s="558" t="str">
        <f>IF('ԷնՀ-ՄԷԳ (ՏՋ)'!V20=0,"",-'ԷնՀ-ՄԷԳ (ՏՋ)'!V20/Ջերմարարություն!$D$6)</f>
        <v/>
      </c>
      <c r="W20" s="558" t="str">
        <f>IF('ԷնՀ-ՄԷԳ (ՏՋ)'!W20=0,"",-'ԷնՀ-ՄԷԳ (ՏՋ)'!W20/Ջերմարարություն!$D$6)</f>
        <v/>
      </c>
      <c r="X20" s="558" t="str">
        <f>IF('ԷնՀ-ՄԷԳ (ՏՋ)'!X20=0,"",-'ԷնՀ-ՄԷԳ (ՏՋ)'!X20/Ջերմարարություն!$D$6)</f>
        <v/>
      </c>
      <c r="Y20" s="558" t="str">
        <f>IF('ԷնՀ-ՄԷԳ (ՏՋ)'!Y20=0,"",-'ԷնՀ-ՄԷԳ (ՏՋ)'!Y20/Ջերմարարություն!$D$6)</f>
        <v/>
      </c>
      <c r="Z20" s="558" t="str">
        <f>IF('ԷնՀ-ՄԷԳ (ՏՋ)'!Z20=0,"",-'ԷնՀ-ՄԷԳ (ՏՋ)'!Z20/Ջերմարարություն!$D$6)</f>
        <v/>
      </c>
      <c r="AA20" s="560" t="str">
        <f>IF('ԷնՀ-ՄԷԳ (ՏՋ)'!AA20=0,"",-'ԷնՀ-ՄԷԳ (ՏՋ)'!AA20/Ջերմարարություն!$D$6)</f>
        <v/>
      </c>
      <c r="AB20" s="561">
        <f>IF('ԷնՀ-ՄԷԳ (ՏՋ)'!AB20=0,"",-'ԷնՀ-ՄԷԳ (ՏՋ)'!AB20/Ջերմարարություն!$D$6)</f>
        <v>-0.15477214101461736</v>
      </c>
      <c r="AC20" s="558" t="str">
        <f>IF('ԷնՀ-ՄԷԳ (ՏՋ)'!AC20=0,"",-'ԷնՀ-ՄԷԳ (ՏՋ)'!AC20/Ջերմարարություն!$D$6)</f>
        <v/>
      </c>
      <c r="AD20" s="558">
        <f>IF('ԷնՀ-ՄԷԳ (ՏՋ)'!AD20=0,"",-'ԷնՀ-ՄԷԳ (ՏՋ)'!AD20/Ջերմարարություն!$D$6)</f>
        <v>-0.15477214101461736</v>
      </c>
      <c r="AE20" s="558" t="str">
        <f>IF('ԷնՀ-ՄԷԳ (ՏՋ)'!AE20=0,"",-'ԷնՀ-ՄԷԳ (ՏՋ)'!AE20/Ջերմարարություն!$D$6)</f>
        <v/>
      </c>
      <c r="AF20" s="558" t="str">
        <f>IF('ԷնՀ-ՄԷԳ (ՏՋ)'!AF20=0,"",-'ԷնՀ-ՄԷԳ (ՏՋ)'!AF20/Ջերմարարություն!$D$6)</f>
        <v/>
      </c>
      <c r="AG20" s="558" t="str">
        <f>IF('ԷնՀ-ՄԷԳ (ՏՋ)'!AG20=0,"",-'ԷնՀ-ՄԷԳ (ՏՋ)'!AG20/Ջերմարարություն!$D$6)</f>
        <v/>
      </c>
      <c r="AH20" s="558" t="str">
        <f>IF('ԷնՀ-ՄԷԳ (ՏՋ)'!AH20=0,"",-'ԷնՀ-ՄԷԳ (ՏՋ)'!AH20/Ջերմարարություն!$D$6)</f>
        <v/>
      </c>
      <c r="AI20" s="558" t="str">
        <f>IF('ԷնՀ-ՄԷԳ (ՏՋ)'!AI20=0,"",-'ԷնՀ-ՄԷԳ (ՏՋ)'!AI20/Ջերմարարություն!$D$6)</f>
        <v/>
      </c>
      <c r="AJ20" s="558" t="str">
        <f>IF('ԷնՀ-ՄԷԳ (ՏՋ)'!AJ20=0,"",-'ԷնՀ-ՄԷԳ (ՏՋ)'!AJ20/Ջերմարարություն!$D$6)</f>
        <v/>
      </c>
      <c r="AK20" s="559" t="str">
        <f>IF('ԷնՀ-ՄԷԳ (ՏՋ)'!AK20=0,"",-'ԷնՀ-ՄԷԳ (ՏՋ)'!AK20/Ջերմարարություն!$D$6)</f>
        <v/>
      </c>
      <c r="AL20" s="560" t="str">
        <f>IF('ԷնՀ-ՄԷԳ (ՏՋ)'!AL20=0,"",-'ԷնՀ-ՄԷԳ (ՏՋ)'!AL20/Ջերմարարություն!$D$6)</f>
        <v/>
      </c>
      <c r="AM20" s="562">
        <f>IF('ԷնՀ-ՄԷԳ (ՏՋ)'!AM20=0,"",-'ԷնՀ-ՄԷԳ (ՏՋ)'!AM20/Ջերմարարություն!$D$6)</f>
        <v>0.15477214101461736</v>
      </c>
    </row>
    <row r="21" spans="2:40" s="485" customFormat="1" ht="25.5" outlineLevel="1">
      <c r="B21" s="901" t="s">
        <v>689</v>
      </c>
      <c r="C21" s="741" t="s">
        <v>508</v>
      </c>
      <c r="D21" s="742" t="s">
        <v>509</v>
      </c>
      <c r="E21" s="817" t="s">
        <v>50</v>
      </c>
      <c r="F21" s="705" t="str">
        <f>IF('ԷնՀ-ՄԷԳ (ՏՋ)'!F21=0,"",-'ԷնՀ-ՄԷԳ (ՏՋ)'!F21/Ջերմարարություն!$D$6)</f>
        <v/>
      </c>
      <c r="G21" s="561" t="str">
        <f>IF('ԷնՀ-ՄԷԳ (ՏՋ)'!G21=0,"",-'ԷնՀ-ՄԷԳ (ՏՋ)'!G21/Ջերմարարություն!$D$6)</f>
        <v/>
      </c>
      <c r="H21" s="558" t="str">
        <f>IF('ԷնՀ-ՄԷԳ (ՏՋ)'!H21=0,"",-'ԷնՀ-ՄԷԳ (ՏՋ)'!H21/Ջերմարարություն!$D$6)</f>
        <v/>
      </c>
      <c r="I21" s="558" t="str">
        <f>IF('ԷնՀ-ՄԷԳ (ՏՋ)'!I21=0,"",-'ԷնՀ-ՄԷԳ (ՏՋ)'!I21/Ջերմարարություն!$D$6)</f>
        <v/>
      </c>
      <c r="J21" s="558" t="str">
        <f>IF('ԷնՀ-ՄԷԳ (ՏՋ)'!J21=0,"",-'ԷնՀ-ՄԷԳ (ՏՋ)'!J21/Ջերմարարություն!$D$6)</f>
        <v/>
      </c>
      <c r="K21" s="558" t="str">
        <f>IF('ԷնՀ-ՄԷԳ (ՏՋ)'!K21=0,"",-'ԷնՀ-ՄԷԳ (ՏՋ)'!K21/Ջերմարարություն!$D$6)</f>
        <v/>
      </c>
      <c r="L21" s="558" t="str">
        <f>IF('ԷնՀ-ՄԷԳ (ՏՋ)'!L21=0,"",-'ԷնՀ-ՄԷԳ (ՏՋ)'!L21/Ջերմարարություն!$D$6)</f>
        <v/>
      </c>
      <c r="M21" s="558" t="str">
        <f>IF('ԷնՀ-ՄԷԳ (ՏՋ)'!M21=0,"",-'ԷնՀ-ՄԷԳ (ՏՋ)'!M21/Ջերմարարություն!$D$6)</f>
        <v/>
      </c>
      <c r="N21" s="559" t="str">
        <f>IF('ԷնՀ-ՄԷԳ (ՏՋ)'!N21=0,"",-'ԷնՀ-ՄԷԳ (ՏՋ)'!N21/Ջերմարարություն!$D$6)</f>
        <v/>
      </c>
      <c r="O21" s="558" t="str">
        <f>IF('ԷնՀ-ՄԷԳ (ՏՋ)'!O21=0,"",-'ԷնՀ-ՄԷԳ (ՏՋ)'!O21/Ջերմարարություն!$D$6)</f>
        <v/>
      </c>
      <c r="P21" s="558" t="str">
        <f>IF('ԷնՀ-ՄԷԳ (ՏՋ)'!P21=0,"",-'ԷնՀ-ՄԷԳ (ՏՋ)'!P21/Ջերմարարություն!$D$6)</f>
        <v/>
      </c>
      <c r="Q21" s="558" t="str">
        <f>IF('ԷնՀ-ՄԷԳ (ՏՋ)'!Q21=0,"",-'ԷնՀ-ՄԷԳ (ՏՋ)'!Q21/Ջերմարարություն!$D$6)</f>
        <v/>
      </c>
      <c r="R21" s="558" t="str">
        <f>IF('ԷնՀ-ՄԷԳ (ՏՋ)'!R21=0,"",-'ԷնՀ-ՄԷԳ (ՏՋ)'!R21/Ջերմարարություն!$D$6)</f>
        <v/>
      </c>
      <c r="S21" s="558" t="str">
        <f>IF('ԷնՀ-ՄԷԳ (ՏՋ)'!S21=0,"",-'ԷնՀ-ՄԷԳ (ՏՋ)'!S21/Ջերմարարություն!$D$6)</f>
        <v/>
      </c>
      <c r="T21" s="558" t="str">
        <f>IF('ԷնՀ-ՄԷԳ (ՏՋ)'!T21=0,"",-'ԷնՀ-ՄԷԳ (ՏՋ)'!T21/Ջերմարարություն!$D$6)</f>
        <v/>
      </c>
      <c r="U21" s="558" t="str">
        <f>IF('ԷնՀ-ՄԷԳ (ՏՋ)'!U21=0,"",-'ԷնՀ-ՄԷԳ (ՏՋ)'!U21/Ջերմարարություն!$D$6)</f>
        <v/>
      </c>
      <c r="V21" s="558" t="str">
        <f>IF('ԷնՀ-ՄԷԳ (ՏՋ)'!V21=0,"",-'ԷնՀ-ՄԷԳ (ՏՋ)'!V21/Ջերմարարություն!$D$6)</f>
        <v/>
      </c>
      <c r="W21" s="558" t="str">
        <f>IF('ԷնՀ-ՄԷԳ (ՏՋ)'!W21=0,"",-'ԷնՀ-ՄԷԳ (ՏՋ)'!W21/Ջերմարարություն!$D$6)</f>
        <v/>
      </c>
      <c r="X21" s="558" t="str">
        <f>IF('ԷնՀ-ՄԷԳ (ՏՋ)'!X21=0,"",-'ԷնՀ-ՄԷԳ (ՏՋ)'!X21/Ջերմարարություն!$D$6)</f>
        <v/>
      </c>
      <c r="Y21" s="558" t="str">
        <f>IF('ԷնՀ-ՄԷԳ (ՏՋ)'!Y21=0,"",-'ԷնՀ-ՄԷԳ (ՏՋ)'!Y21/Ջերմարարություն!$D$6)</f>
        <v/>
      </c>
      <c r="Z21" s="558" t="str">
        <f>IF('ԷնՀ-ՄԷԳ (ՏՋ)'!Z21=0,"",-'ԷնՀ-ՄԷԳ (ՏՋ)'!Z21/Ջերմարարություն!$D$6)</f>
        <v/>
      </c>
      <c r="AA21" s="560" t="str">
        <f>IF('ԷնՀ-ՄԷԳ (ՏՋ)'!AA21=0,"",-'ԷնՀ-ՄԷԳ (ՏՋ)'!AA21/Ջերմարարություն!$D$6)</f>
        <v/>
      </c>
      <c r="AB21" s="561">
        <f>IF('ԷնՀ-ՄԷԳ (ՏՋ)'!AB21=0,"",-'ԷնՀ-ՄԷԳ (ՏՋ)'!AB21/Ջերմարարություն!$D$6)</f>
        <v>-8.2545141874462588E-2</v>
      </c>
      <c r="AC21" s="558" t="str">
        <f>IF('ԷնՀ-ՄԷԳ (ՏՋ)'!AC21=0,"",-'ԷնՀ-ՄԷԳ (ՏՋ)'!AC21/Ջերմարարություն!$D$6)</f>
        <v/>
      </c>
      <c r="AD21" s="558" t="str">
        <f>IF('ԷնՀ-ՄԷԳ (ՏՋ)'!AD21=0,"",-'ԷնՀ-ՄԷԳ (ՏՋ)'!AD21/Ջերմարարություն!$D$6)</f>
        <v/>
      </c>
      <c r="AE21" s="558">
        <f>IF('ԷնՀ-ՄԷԳ (ՏՋ)'!AE21=0,"",-'ԷնՀ-ՄԷԳ (ՏՋ)'!AE21/Ջերմարարություն!$D$6)</f>
        <v>-8.2545141874462588E-2</v>
      </c>
      <c r="AF21" s="558" t="str">
        <f>IF('ԷնՀ-ՄԷԳ (ՏՋ)'!AF21=0,"",-'ԷնՀ-ՄԷԳ (ՏՋ)'!AF21/Ջերմարարություն!$D$6)</f>
        <v/>
      </c>
      <c r="AG21" s="558" t="str">
        <f>IF('ԷնՀ-ՄԷԳ (ՏՋ)'!AG21=0,"",-'ԷնՀ-ՄԷԳ (ՏՋ)'!AG21/Ջերմարարություն!$D$6)</f>
        <v/>
      </c>
      <c r="AH21" s="558" t="str">
        <f>IF('ԷնՀ-ՄԷԳ (ՏՋ)'!AH21=0,"",-'ԷնՀ-ՄԷԳ (ՏՋ)'!AH21/Ջերմարարություն!$D$6)</f>
        <v/>
      </c>
      <c r="AI21" s="558" t="str">
        <f>IF('ԷնՀ-ՄԷԳ (ՏՋ)'!AI21=0,"",-'ԷնՀ-ՄԷԳ (ՏՋ)'!AI21/Ջերմարարություն!$D$6)</f>
        <v/>
      </c>
      <c r="AJ21" s="558" t="str">
        <f>IF('ԷնՀ-ՄԷԳ (ՏՋ)'!AJ21=0,"",-'ԷնՀ-ՄԷԳ (ՏՋ)'!AJ21/Ջերմարարություն!$D$6)</f>
        <v/>
      </c>
      <c r="AK21" s="559" t="str">
        <f>IF('ԷնՀ-ՄԷԳ (ՏՋ)'!AK21=0,"",-'ԷնՀ-ՄԷԳ (ՏՋ)'!AK21/Ջերմարարություն!$D$6)</f>
        <v/>
      </c>
      <c r="AL21" s="560" t="str">
        <f>IF('ԷնՀ-ՄԷԳ (ՏՋ)'!AL21=0,"",-'ԷնՀ-ՄԷԳ (ՏՋ)'!AL21/Ջերմարարություն!$D$6)</f>
        <v/>
      </c>
      <c r="AM21" s="562">
        <f>IF('ԷնՀ-ՄԷԳ (ՏՋ)'!AM21=0,"",-'ԷնՀ-ՄԷԳ (ՏՋ)'!AM21/Ջերմարարություն!$D$6)</f>
        <v>8.2545141874462588E-2</v>
      </c>
    </row>
    <row r="22" spans="2:40" ht="25.5" outlineLevel="1">
      <c r="B22" s="898">
        <v>4.2</v>
      </c>
      <c r="C22" s="749" t="s">
        <v>491</v>
      </c>
      <c r="D22" s="750" t="s">
        <v>492</v>
      </c>
      <c r="E22" s="818" t="s">
        <v>143</v>
      </c>
      <c r="F22" s="705">
        <f>IF('ԷնՀ-ՄԷԳ (ՏՋ)'!F22=0,"",-'ԷնՀ-ՄԷԳ (ՏՋ)'!F22/Ջերմարարություն!$D$6)</f>
        <v>-274.57732556171095</v>
      </c>
      <c r="G22" s="561" t="str">
        <f>IF('ԷնՀ-ՄԷԳ (ՏՋ)'!G22=0,"",-'ԷնՀ-ՄԷԳ (ՏՋ)'!G22/Ջերմարարություն!$D$6)</f>
        <v/>
      </c>
      <c r="H22" s="558" t="str">
        <f>IF('ԷնՀ-ՄԷԳ (ՏՋ)'!H22=0,"",-'ԷնՀ-ՄԷԳ (ՏՋ)'!H22/Ջերմարարություն!$D$6)</f>
        <v/>
      </c>
      <c r="I22" s="558" t="str">
        <f>IF('ԷնՀ-ՄԷԳ (ՏՋ)'!I22=0,"",-'ԷնՀ-ՄԷԳ (ՏՋ)'!I22/Ջերմարարություն!$D$6)</f>
        <v/>
      </c>
      <c r="J22" s="558" t="str">
        <f>IF('ԷնՀ-ՄԷԳ (ՏՋ)'!J22=0,"",-'ԷնՀ-ՄԷԳ (ՏՋ)'!J22/Ջերմարարություն!$D$6)</f>
        <v/>
      </c>
      <c r="K22" s="558" t="str">
        <f>IF('ԷնՀ-ՄԷԳ (ՏՋ)'!K22=0,"",-'ԷնՀ-ՄԷԳ (ՏՋ)'!K22/Ջերմարարություն!$D$6)</f>
        <v/>
      </c>
      <c r="L22" s="558" t="str">
        <f>IF('ԷնՀ-ՄԷԳ (ՏՋ)'!L22=0,"",-'ԷնՀ-ՄԷԳ (ՏՋ)'!L22/Ջերմարարություն!$D$6)</f>
        <v/>
      </c>
      <c r="M22" s="558" t="str">
        <f>IF('ԷնՀ-ՄԷԳ (ՏՋ)'!M22=0,"",-'ԷնՀ-ՄԷԳ (ՏՋ)'!M22/Ջերմարարություն!$D$6)</f>
        <v/>
      </c>
      <c r="N22" s="559" t="str">
        <f>IF('ԷնՀ-ՄԷԳ (ՏՋ)'!N22=0,"",-'ԷնՀ-ՄԷԳ (ՏՋ)'!N22/Ջերմարարություն!$D$6)</f>
        <v/>
      </c>
      <c r="O22" s="558" t="str">
        <f>IF('ԷնՀ-ՄԷԳ (ՏՋ)'!O22=0,"",-'ԷնՀ-ՄԷԳ (ՏՋ)'!O22/Ջերմարարություն!$D$6)</f>
        <v/>
      </c>
      <c r="P22" s="558" t="str">
        <f>IF('ԷնՀ-ՄԷԳ (ՏՋ)'!P22=0,"",-'ԷնՀ-ՄԷԳ (ՏՋ)'!P22/Ջերմարարություն!$D$6)</f>
        <v/>
      </c>
      <c r="Q22" s="558" t="str">
        <f>IF('ԷնՀ-ՄԷԳ (ՏՋ)'!Q22=0,"",-'ԷնՀ-ՄԷԳ (ՏՋ)'!Q22/Ջերմարարություն!$D$6)</f>
        <v/>
      </c>
      <c r="R22" s="558" t="str">
        <f>IF('ԷնՀ-ՄԷԳ (ՏՋ)'!R22=0,"",-'ԷնՀ-ՄԷԳ (ՏՋ)'!R22/Ջերմարարություն!$D$6)</f>
        <v/>
      </c>
      <c r="S22" s="558" t="str">
        <f>IF('ԷնՀ-ՄԷԳ (ՏՋ)'!S22=0,"",-'ԷնՀ-ՄԷԳ (ՏՋ)'!S22/Ջերմարարություն!$D$6)</f>
        <v/>
      </c>
      <c r="T22" s="558" t="str">
        <f>IF('ԷնՀ-ՄԷԳ (ՏՋ)'!T22=0,"",-'ԷնՀ-ՄԷԳ (ՏՋ)'!T22/Ջերմարարություն!$D$6)</f>
        <v/>
      </c>
      <c r="U22" s="558" t="str">
        <f>IF('ԷնՀ-ՄԷԳ (ՏՋ)'!U22=0,"",-'ԷնՀ-ՄԷԳ (ՏՋ)'!U22/Ջերմարարություն!$D$6)</f>
        <v/>
      </c>
      <c r="V22" s="558" t="str">
        <f>IF('ԷնՀ-ՄԷԳ (ՏՋ)'!V22=0,"",-'ԷնՀ-ՄԷԳ (ՏՋ)'!V22/Ջերմարարություն!$D$6)</f>
        <v/>
      </c>
      <c r="W22" s="558" t="str">
        <f>IF('ԷնՀ-ՄԷԳ (ՏՋ)'!W22=0,"",-'ԷնՀ-ՄԷԳ (ՏՋ)'!W22/Ջերմարարություն!$D$6)</f>
        <v/>
      </c>
      <c r="X22" s="558" t="str">
        <f>IF('ԷնՀ-ՄԷԳ (ՏՋ)'!X22=0,"",-'ԷնՀ-ՄԷԳ (ՏՋ)'!X22/Ջերմարարություն!$D$6)</f>
        <v/>
      </c>
      <c r="Y22" s="558" t="str">
        <f>IF('ԷնՀ-ՄԷԳ (ՏՋ)'!Y22=0,"",-'ԷնՀ-ՄԷԳ (ՏՋ)'!Y22/Ջերմարարություն!$D$6)</f>
        <v/>
      </c>
      <c r="Z22" s="558" t="str">
        <f>IF('ԷնՀ-ՄԷԳ (ՏՋ)'!Z22=0,"",-'ԷնՀ-ՄԷԳ (ՏՋ)'!Z22/Ջերմարարություն!$D$6)</f>
        <v/>
      </c>
      <c r="AA22" s="560">
        <f>IF('ԷնՀ-ՄԷԳ (ՏՋ)'!AA22=0,"",-'ԷնՀ-ՄԷԳ (ՏՋ)'!AA22/Ջերմարարություն!$D$6)</f>
        <v>-494.99864972336184</v>
      </c>
      <c r="AB22" s="561" t="str">
        <f>IF('ԷնՀ-ՄԷԳ (ՏՋ)'!AB22=0,"",-'ԷնՀ-ՄԷԳ (ՏՋ)'!AB22/Ջերմարարություն!$D$6)</f>
        <v/>
      </c>
      <c r="AC22" s="558" t="str">
        <f>IF('ԷնՀ-ՄԷԳ (ՏՋ)'!AC22=0,"",-'ԷնՀ-ՄԷԳ (ՏՋ)'!AC22/Ջերմարարություն!$D$6)</f>
        <v/>
      </c>
      <c r="AD22" s="558" t="str">
        <f>IF('ԷնՀ-ՄԷԳ (ՏՋ)'!AD22=0,"",-'ԷնՀ-ՄԷԳ (ՏՋ)'!AD22/Ջերմարարություն!$D$6)</f>
        <v/>
      </c>
      <c r="AE22" s="558" t="str">
        <f>IF('ԷնՀ-ՄԷԳ (ՏՋ)'!AE22=0,"",-'ԷնՀ-ՄԷԳ (ՏՋ)'!AE22/Ջերմարարություն!$D$6)</f>
        <v/>
      </c>
      <c r="AF22" s="558" t="str">
        <f>IF('ԷնՀ-ՄԷԳ (ՏՋ)'!AF22=0,"",-'ԷնՀ-ՄԷԳ (ՏՋ)'!AF22/Ջերմարարություն!$D$6)</f>
        <v/>
      </c>
      <c r="AG22" s="558" t="str">
        <f>IF('ԷնՀ-ՄԷԳ (ՏՋ)'!AG22=0,"",-'ԷնՀ-ՄԷԳ (ՏՋ)'!AG22/Ջերմարարություն!$D$6)</f>
        <v/>
      </c>
      <c r="AH22" s="558" t="str">
        <f>IF('ԷնՀ-ՄԷԳ (ՏՋ)'!AH22=0,"",-'ԷնՀ-ՄԷԳ (ՏՋ)'!AH22/Ջերմարարություն!$D$6)</f>
        <v/>
      </c>
      <c r="AI22" s="558" t="str">
        <f>IF('ԷնՀ-ՄԷԳ (ՏՋ)'!AI22=0,"",-'ԷնՀ-ՄԷԳ (ՏՋ)'!AI22/Ջերմարարություն!$D$6)</f>
        <v/>
      </c>
      <c r="AJ22" s="558" t="str">
        <f>IF('ԷնՀ-ՄԷԳ (ՏՋ)'!AJ22=0,"",-'ԷնՀ-ՄԷԳ (ՏՋ)'!AJ22/Ջերմարարություն!$D$6)</f>
        <v/>
      </c>
      <c r="AK22" s="559" t="str">
        <f>IF('ԷնՀ-ՄԷԳ (ՏՋ)'!AK22=0,"",-'ԷնՀ-ՄԷԳ (ՏՋ)'!AK22/Ջերմարարություն!$D$6)</f>
        <v/>
      </c>
      <c r="AL22" s="560" t="str">
        <f>IF('ԷնՀ-ՄԷԳ (ՏՋ)'!AL22=0,"",-'ԷնՀ-ՄԷԳ (ՏՋ)'!AL22/Ջերմարարություն!$D$6)</f>
        <v/>
      </c>
      <c r="AM22" s="562">
        <f>IF('ԷնՀ-ՄԷԳ (ՏՋ)'!AM22=0,"",-'ԷնՀ-ՄԷԳ (ՏՋ)'!AM22/Ջերմարարություն!$D$6)</f>
        <v>220.42132416165089</v>
      </c>
    </row>
    <row r="23" spans="2:40" ht="27" outlineLevel="1">
      <c r="B23" s="898">
        <v>4.3</v>
      </c>
      <c r="C23" s="749" t="s">
        <v>493</v>
      </c>
      <c r="D23" s="750" t="s">
        <v>494</v>
      </c>
      <c r="E23" s="818" t="s">
        <v>137</v>
      </c>
      <c r="F23" s="705">
        <f>IF('ԷնՀ-ՄԷԳ (ՏՋ)'!F23=0,"",-'ԷնՀ-ՄԷԳ (ՏՋ)'!F23/Ջերմարարություն!$D$6)</f>
        <v>-2.0610890074854873</v>
      </c>
      <c r="G23" s="561" t="str">
        <f>IF('ԷնՀ-ՄԷԳ (ՏՋ)'!G23=0,"",-'ԷնՀ-ՄԷԳ (ՏՋ)'!G23/Ջերմարարություն!$D$6)</f>
        <v/>
      </c>
      <c r="H23" s="558" t="str">
        <f>IF('ԷնՀ-ՄԷԳ (ՏՋ)'!H23=0,"",-'ԷնՀ-ՄԷԳ (ՏՋ)'!H23/Ջերմարարություն!$D$6)</f>
        <v/>
      </c>
      <c r="I23" s="558" t="str">
        <f>IF('ԷնՀ-ՄԷԳ (ՏՋ)'!I23=0,"",-'ԷնՀ-ՄԷԳ (ՏՋ)'!I23/Ջերմարարություն!$D$6)</f>
        <v/>
      </c>
      <c r="J23" s="558" t="str">
        <f>IF('ԷնՀ-ՄԷԳ (ՏՋ)'!J23=0,"",-'ԷնՀ-ՄԷԳ (ՏՋ)'!J23/Ջերմարարություն!$D$6)</f>
        <v/>
      </c>
      <c r="K23" s="558" t="str">
        <f>IF('ԷնՀ-ՄԷԳ (ՏՋ)'!K23=0,"",-'ԷնՀ-ՄԷԳ (ՏՋ)'!K23/Ջերմարարություն!$D$6)</f>
        <v/>
      </c>
      <c r="L23" s="558" t="str">
        <f>IF('ԷնՀ-ՄԷԳ (ՏՋ)'!L23=0,"",-'ԷնՀ-ՄԷԳ (ՏՋ)'!L23/Ջերմարարություն!$D$6)</f>
        <v/>
      </c>
      <c r="M23" s="558" t="str">
        <f>IF('ԷնՀ-ՄԷԳ (ՏՋ)'!M23=0,"",-'ԷնՀ-ՄԷԳ (ՏՋ)'!M23/Ջերմարարություն!$D$6)</f>
        <v/>
      </c>
      <c r="N23" s="559" t="str">
        <f>IF('ԷնՀ-ՄԷԳ (ՏՋ)'!N23=0,"",-'ԷնՀ-ՄԷԳ (ՏՋ)'!N23/Ջերմարարություն!$D$6)</f>
        <v/>
      </c>
      <c r="O23" s="558" t="str">
        <f>IF('ԷնՀ-ՄԷԳ (ՏՋ)'!O23=0,"",-'ԷնՀ-ՄԷԳ (ՏՋ)'!O23/Ջերմարարություն!$D$6)</f>
        <v/>
      </c>
      <c r="P23" s="558" t="str">
        <f>IF('ԷնՀ-ՄԷԳ (ՏՋ)'!P23=0,"",-'ԷնՀ-ՄԷԳ (ՏՋ)'!P23/Ջերմարարություն!$D$6)</f>
        <v/>
      </c>
      <c r="Q23" s="558" t="str">
        <f>IF('ԷնՀ-ՄԷԳ (ՏՋ)'!Q23=0,"",-'ԷնՀ-ՄԷԳ (ՏՋ)'!Q23/Ջերմարարություն!$D$6)</f>
        <v/>
      </c>
      <c r="R23" s="558" t="str">
        <f>IF('ԷնՀ-ՄԷԳ (ՏՋ)'!R23=0,"",-'ԷնՀ-ՄԷԳ (ՏՋ)'!R23/Ջերմարարություն!$D$6)</f>
        <v/>
      </c>
      <c r="S23" s="558" t="str">
        <f>IF('ԷնՀ-ՄԷԳ (ՏՋ)'!S23=0,"",-'ԷնՀ-ՄԷԳ (ՏՋ)'!S23/Ջերմարարություն!$D$6)</f>
        <v/>
      </c>
      <c r="T23" s="558" t="str">
        <f>IF('ԷնՀ-ՄԷԳ (ՏՋ)'!T23=0,"",-'ԷնՀ-ՄԷԳ (ՏՋ)'!T23/Ջերմարարություն!$D$6)</f>
        <v/>
      </c>
      <c r="U23" s="558" t="str">
        <f>IF('ԷնՀ-ՄԷԳ (ՏՋ)'!U23=0,"",-'ԷնՀ-ՄԷԳ (ՏՋ)'!U23/Ջերմարարություն!$D$6)</f>
        <v/>
      </c>
      <c r="V23" s="558" t="str">
        <f>IF('ԷնՀ-ՄԷԳ (ՏՋ)'!V23=0,"",-'ԷնՀ-ՄԷԳ (ՏՋ)'!V23/Ջերմարարություն!$D$6)</f>
        <v/>
      </c>
      <c r="W23" s="558" t="str">
        <f>IF('ԷնՀ-ՄԷԳ (ՏՋ)'!W23=0,"",-'ԷնՀ-ՄԷԳ (ՏՋ)'!W23/Ջերմարարություն!$D$6)</f>
        <v/>
      </c>
      <c r="X23" s="558" t="str">
        <f>IF('ԷնՀ-ՄԷԳ (ՏՋ)'!X23=0,"",-'ԷնՀ-ՄԷԳ (ՏՋ)'!X23/Ջերմարարություն!$D$6)</f>
        <v/>
      </c>
      <c r="Y23" s="558" t="str">
        <f>IF('ԷնՀ-ՄԷԳ (ՏՋ)'!Y23=0,"",-'ԷնՀ-ՄԷԳ (ՏՋ)'!Y23/Ջերմարարություն!$D$6)</f>
        <v/>
      </c>
      <c r="Z23" s="558" t="str">
        <f>IF('ԷնՀ-ՄԷԳ (ՏՋ)'!Z23=0,"",-'ԷնՀ-ՄԷԳ (ՏՋ)'!Z23/Ջերմարարություն!$D$6)</f>
        <v/>
      </c>
      <c r="AA23" s="560">
        <f>IF('ԷնՀ-ՄԷԳ (ՏՋ)'!AA23=0,"",-'ԷնՀ-ՄԷԳ (ՏՋ)'!AA23/Ջերմարարություն!$D$6)</f>
        <v>-4.4208864661651468</v>
      </c>
      <c r="AB23" s="561" t="str">
        <f>IF('ԷնՀ-ՄԷԳ (ՏՋ)'!AB23=0,"",-'ԷնՀ-ՄԷԳ (ՏՋ)'!AB23/Ջերմարարություն!$D$6)</f>
        <v/>
      </c>
      <c r="AC23" s="558" t="str">
        <f>IF('ԷնՀ-ՄԷԳ (ՏՋ)'!AC23=0,"",-'ԷնՀ-ՄԷԳ (ՏՋ)'!AC23/Ջերմարարություն!$D$6)</f>
        <v/>
      </c>
      <c r="AD23" s="558" t="str">
        <f>IF('ԷնՀ-ՄԷԳ (ՏՋ)'!AD23=0,"",-'ԷնՀ-ՄԷԳ (ՏՋ)'!AD23/Ջերմարարություն!$D$6)</f>
        <v/>
      </c>
      <c r="AE23" s="558" t="str">
        <f>IF('ԷնՀ-ՄԷԳ (ՏՋ)'!AE23=0,"",-'ԷնՀ-ՄԷԳ (ՏՋ)'!AE23/Ջերմարարություն!$D$6)</f>
        <v/>
      </c>
      <c r="AF23" s="558" t="str">
        <f>IF('ԷնՀ-ՄԷԳ (ՏՋ)'!AF23=0,"",-'ԷնՀ-ՄԷԳ (ՏՋ)'!AF23/Ջերմարարություն!$D$6)</f>
        <v/>
      </c>
      <c r="AG23" s="558" t="str">
        <f>IF('ԷնՀ-ՄԷԳ (ՏՋ)'!AG23=0,"",-'ԷնՀ-ՄԷԳ (ՏՋ)'!AG23/Ջերմարարություն!$D$6)</f>
        <v/>
      </c>
      <c r="AH23" s="558" t="str">
        <f>IF('ԷնՀ-ՄԷԳ (ՏՋ)'!AH23=0,"",-'ԷնՀ-ՄԷԳ (ՏՋ)'!AH23/Ջերմարարություն!$D$6)</f>
        <v/>
      </c>
      <c r="AI23" s="558" t="str">
        <f>IF('ԷնՀ-ՄԷԳ (ՏՋ)'!AI23=0,"",-'ԷնՀ-ՄԷԳ (ՏՋ)'!AI23/Ջերմարարություն!$D$6)</f>
        <v/>
      </c>
      <c r="AJ23" s="558" t="str">
        <f>IF('ԷնՀ-ՄԷԳ (ՏՋ)'!AJ23=0,"",-'ԷնՀ-ՄԷԳ (ՏՋ)'!AJ23/Ջերմարարություն!$D$6)</f>
        <v/>
      </c>
      <c r="AK23" s="559" t="str">
        <f>IF('ԷնՀ-ՄԷԳ (ՏՋ)'!AK23=0,"",-'ԷնՀ-ՄԷԳ (ՏՋ)'!AK23/Ջերմարարություն!$D$6)</f>
        <v/>
      </c>
      <c r="AL23" s="560">
        <f>IF('ԷնՀ-ՄԷԳ (ՏՋ)'!AL23=0,"",-'ԷնՀ-ՄԷԳ (ՏՋ)'!AL23/Ջերմարարություն!$D$6)</f>
        <v>0.81207604853348614</v>
      </c>
      <c r="AM23" s="562">
        <f>IF('ԷնՀ-ՄԷԳ (ՏՋ)'!AM23=0,"",-'ԷնՀ-ՄԷԳ (ՏՋ)'!AM23/Ջերմարարություն!$D$6)</f>
        <v>1.5477214101461736</v>
      </c>
    </row>
    <row r="24" spans="2:40" ht="14.25" outlineLevel="1" thickBot="1">
      <c r="B24" s="896">
        <v>4.4000000000000004</v>
      </c>
      <c r="C24" s="753" t="s">
        <v>515</v>
      </c>
      <c r="D24" s="754" t="s">
        <v>516</v>
      </c>
      <c r="E24" s="819" t="s">
        <v>138</v>
      </c>
      <c r="F24" s="756" t="str">
        <f>IF('ԷնՀ-ՄԷԳ (ՏՋ)'!F24=0,"",-'ԷնՀ-ՄԷԳ (ՏՋ)'!F24/Ջերմարարություն!$D$6)</f>
        <v/>
      </c>
      <c r="G24" s="572" t="str">
        <f>IF('ԷնՀ-ՄԷԳ (ՏՋ)'!G24=0,"",-'ԷնՀ-ՄԷԳ (ՏՋ)'!G24/Ջերմարարություն!$D$6)</f>
        <v/>
      </c>
      <c r="H24" s="569" t="str">
        <f>IF('ԷնՀ-ՄԷԳ (ՏՋ)'!H24=0,"",-'ԷնՀ-ՄԷԳ (ՏՋ)'!H24/Ջերմարարություն!$D$6)</f>
        <v/>
      </c>
      <c r="I24" s="569" t="str">
        <f>IF('ԷնՀ-ՄԷԳ (ՏՋ)'!I24=0,"",-'ԷնՀ-ՄԷԳ (ՏՋ)'!I24/Ջերմարարություն!$D$6)</f>
        <v/>
      </c>
      <c r="J24" s="569" t="str">
        <f>IF('ԷնՀ-ՄԷԳ (ՏՋ)'!J24=0,"",-'ԷնՀ-ՄԷԳ (ՏՋ)'!J24/Ջերմարարություն!$D$6)</f>
        <v/>
      </c>
      <c r="K24" s="569" t="str">
        <f>IF('ԷնՀ-ՄԷԳ (ՏՋ)'!K24=0,"",-'ԷնՀ-ՄԷԳ (ՏՋ)'!K24/Ջերմարարություն!$D$6)</f>
        <v/>
      </c>
      <c r="L24" s="569" t="str">
        <f>IF('ԷնՀ-ՄԷԳ (ՏՋ)'!L24=0,"",-'ԷնՀ-ՄԷԳ (ՏՋ)'!L24/Ջերմարարություն!$D$6)</f>
        <v/>
      </c>
      <c r="M24" s="569" t="str">
        <f>IF('ԷնՀ-ՄԷԳ (ՏՋ)'!M24=0,"",-'ԷնՀ-ՄԷԳ (ՏՋ)'!M24/Ջերմարարություն!$D$6)</f>
        <v/>
      </c>
      <c r="N24" s="570" t="str">
        <f>IF('ԷնՀ-ՄԷԳ (ՏՋ)'!N24=0,"",-'ԷնՀ-ՄԷԳ (ՏՋ)'!N24/Ջերմարարություն!$D$6)</f>
        <v/>
      </c>
      <c r="O24" s="569" t="str">
        <f>IF('ԷնՀ-ՄԷԳ (ՏՋ)'!O24=0,"",-'ԷնՀ-ՄԷԳ (ՏՋ)'!O24/Ջերմարարություն!$D$6)</f>
        <v/>
      </c>
      <c r="P24" s="569" t="str">
        <f>IF('ԷնՀ-ՄԷԳ (ՏՋ)'!P24=0,"",-'ԷնՀ-ՄԷԳ (ՏՋ)'!P24/Ջերմարարություն!$D$6)</f>
        <v/>
      </c>
      <c r="Q24" s="569" t="str">
        <f>IF('ԷնՀ-ՄԷԳ (ՏՋ)'!Q24=0,"",-'ԷնՀ-ՄԷԳ (ՏՋ)'!Q24/Ջերմարարություն!$D$6)</f>
        <v/>
      </c>
      <c r="R24" s="569" t="str">
        <f>IF('ԷնՀ-ՄԷԳ (ՏՋ)'!R24=0,"",-'ԷնՀ-ՄԷԳ (ՏՋ)'!R24/Ջերմարարություն!$D$6)</f>
        <v/>
      </c>
      <c r="S24" s="569" t="str">
        <f>IF('ԷնՀ-ՄԷԳ (ՏՋ)'!S24=0,"",-'ԷնՀ-ՄԷԳ (ՏՋ)'!S24/Ջերմարարություն!$D$6)</f>
        <v/>
      </c>
      <c r="T24" s="569" t="str">
        <f>IF('ԷնՀ-ՄԷԳ (ՏՋ)'!T24=0,"",-'ԷնՀ-ՄԷԳ (ՏՋ)'!T24/Ջերմարարություն!$D$6)</f>
        <v/>
      </c>
      <c r="U24" s="569" t="str">
        <f>IF('ԷնՀ-ՄԷԳ (ՏՋ)'!U24=0,"",-'ԷնՀ-ՄԷԳ (ՏՋ)'!U24/Ջերմարարություն!$D$6)</f>
        <v/>
      </c>
      <c r="V24" s="569" t="str">
        <f>IF('ԷնՀ-ՄԷԳ (ՏՋ)'!V24=0,"",-'ԷնՀ-ՄԷԳ (ՏՋ)'!V24/Ջերմարարություն!$D$6)</f>
        <v/>
      </c>
      <c r="W24" s="569" t="str">
        <f>IF('ԷնՀ-ՄԷԳ (ՏՋ)'!W24=0,"",-'ԷնՀ-ՄԷԳ (ՏՋ)'!W24/Ջերմարարություն!$D$6)</f>
        <v/>
      </c>
      <c r="X24" s="569" t="str">
        <f>IF('ԷնՀ-ՄԷԳ (ՏՋ)'!X24=0,"",-'ԷնՀ-ՄԷԳ (ՏՋ)'!X24/Ջերմարարություն!$D$6)</f>
        <v/>
      </c>
      <c r="Y24" s="569" t="str">
        <f>IF('ԷնՀ-ՄԷԳ (ՏՋ)'!Y24=0,"",-'ԷնՀ-ՄԷԳ (ՏՋ)'!Y24/Ջերմարարություն!$D$6)</f>
        <v/>
      </c>
      <c r="Z24" s="569" t="str">
        <f>IF('ԷնՀ-ՄԷԳ (ՏՋ)'!Z24=0,"",-'ԷնՀ-ՄԷԳ (ՏՋ)'!Z24/Ջերմարարություն!$D$6)</f>
        <v/>
      </c>
      <c r="AA24" s="571" t="str">
        <f>IF('ԷնՀ-ՄԷԳ (ՏՋ)'!AA24=0,"",-'ԷնՀ-ՄԷԳ (ՏՋ)'!AA24/Ջերմարարություն!$D$6)</f>
        <v/>
      </c>
      <c r="AB24" s="572" t="str">
        <f>IF('ԷնՀ-ՄԷԳ (ՏՋ)'!AB24=0,"",-'ԷնՀ-ՄԷԳ (ՏՋ)'!AB24/Ջերմարարություն!$D$6)</f>
        <v/>
      </c>
      <c r="AC24" s="569" t="str">
        <f>IF('ԷնՀ-ՄԷԳ (ՏՋ)'!AC24=0,"",-'ԷնՀ-ՄԷԳ (ՏՋ)'!AC24/Ջերմարարություն!$D$6)</f>
        <v/>
      </c>
      <c r="AD24" s="569" t="str">
        <f>IF('ԷնՀ-ՄԷԳ (ՏՋ)'!AD24=0,"",-'ԷնՀ-ՄԷԳ (ՏՋ)'!AD24/Ջերմարարություն!$D$6)</f>
        <v/>
      </c>
      <c r="AE24" s="569" t="str">
        <f>IF('ԷնՀ-ՄԷԳ (ՏՋ)'!AE24=0,"",-'ԷնՀ-ՄԷԳ (ՏՋ)'!AE24/Ջերմարարություն!$D$6)</f>
        <v/>
      </c>
      <c r="AF24" s="569" t="str">
        <f>IF('ԷնՀ-ՄԷԳ (ՏՋ)'!AF24=0,"",-'ԷնՀ-ՄԷԳ (ՏՋ)'!AF24/Ջերմարարություն!$D$6)</f>
        <v/>
      </c>
      <c r="AG24" s="569" t="str">
        <f>IF('ԷնՀ-ՄԷԳ (ՏՋ)'!AG24=0,"",-'ԷնՀ-ՄԷԳ (ՏՋ)'!AG24/Ջերմարարություն!$D$6)</f>
        <v/>
      </c>
      <c r="AH24" s="569" t="str">
        <f>IF('ԷնՀ-ՄԷԳ (ՏՋ)'!AH24=0,"",-'ԷնՀ-ՄԷԳ (ՏՋ)'!AH24/Ջերմարարություն!$D$6)</f>
        <v/>
      </c>
      <c r="AI24" s="569" t="str">
        <f>IF('ԷնՀ-ՄԷԳ (ՏՋ)'!AI24=0,"",-'ԷնՀ-ՄԷԳ (ՏՋ)'!AI24/Ջերմարարություն!$D$6)</f>
        <v/>
      </c>
      <c r="AJ24" s="569" t="str">
        <f>IF('ԷնՀ-ՄԷԳ (ՏՋ)'!AJ24=0,"",-'ԷնՀ-ՄԷԳ (ՏՋ)'!AJ24/Ջերմարարություն!$D$6)</f>
        <v/>
      </c>
      <c r="AK24" s="570" t="str">
        <f>IF('ԷնՀ-ՄԷԳ (ՏՋ)'!AK24=0,"",-'ԷնՀ-ՄԷԳ (ՏՋ)'!AK24/Ջերմարարություն!$D$6)</f>
        <v/>
      </c>
      <c r="AL24" s="571" t="str">
        <f>IF('ԷնՀ-ՄԷԳ (ՏՋ)'!AL24=0,"",-'ԷնՀ-ՄԷԳ (ՏՋ)'!AL24/Ջերմարարություն!$D$6)</f>
        <v/>
      </c>
      <c r="AM24" s="573" t="str">
        <f>IF('ԷնՀ-ՄԷԳ (ՏՋ)'!AM24=0,"",-'ԷնՀ-ՄԷԳ (ՏՋ)'!AM24/Ջերմարարություն!$D$6)</f>
        <v/>
      </c>
    </row>
    <row r="25" spans="2:40" s="486" customFormat="1" ht="29.25" thickBot="1">
      <c r="B25" s="902">
        <v>5</v>
      </c>
      <c r="C25" s="722" t="s">
        <v>690</v>
      </c>
      <c r="D25" s="723" t="s">
        <v>691</v>
      </c>
      <c r="E25" s="813" t="s">
        <v>193</v>
      </c>
      <c r="F25" s="595">
        <f>IF('ԷնՀ-ՄԷԳ (ՏՋ)'!F25=0,"",-'ԷնՀ-ՄԷԳ (ՏՋ)'!F25/Ջերմարարություն!$D$6)</f>
        <v>-33.659029087012875</v>
      </c>
      <c r="G25" s="596" t="str">
        <f>IF('ԷնՀ-ՄԷԳ (ՏՋ)'!G25=0,"",-'ԷնՀ-ՄԷԳ (ՏՋ)'!G25/Ջերմարարություն!$D$6)</f>
        <v/>
      </c>
      <c r="H25" s="596" t="str">
        <f>IF('ԷնՀ-ՄԷԳ (ՏՋ)'!H25=0,"",-'ԷնՀ-ՄԷԳ (ՏՋ)'!H25/Ջերմարարություն!$D$6)</f>
        <v/>
      </c>
      <c r="I25" s="596" t="str">
        <f>IF('ԷնՀ-ՄԷԳ (ՏՋ)'!I25=0,"",-'ԷնՀ-ՄԷԳ (ՏՋ)'!I25/Ջերմարարություն!$D$6)</f>
        <v/>
      </c>
      <c r="J25" s="596" t="str">
        <f>IF('ԷնՀ-ՄԷԳ (ՏՋ)'!J25=0,"",-'ԷնՀ-ՄԷԳ (ՏՋ)'!J25/Ջերմարարություն!$D$6)</f>
        <v/>
      </c>
      <c r="K25" s="596" t="str">
        <f>IF('ԷնՀ-ՄԷԳ (ՏՋ)'!K25=0,"",-'ԷնՀ-ՄԷԳ (ՏՋ)'!K25/Ջերմարարություն!$D$6)</f>
        <v/>
      </c>
      <c r="L25" s="596" t="str">
        <f>IF('ԷնՀ-ՄԷԳ (ՏՋ)'!L25=0,"",-'ԷնՀ-ՄԷԳ (ՏՋ)'!L25/Ջերմարարություն!$D$6)</f>
        <v/>
      </c>
      <c r="M25" s="596" t="str">
        <f>IF('ԷնՀ-ՄԷԳ (ՏՋ)'!M25=0,"",-'ԷնՀ-ՄԷԳ (ՏՋ)'!M25/Ջերմարարություն!$D$6)</f>
        <v/>
      </c>
      <c r="N25" s="596" t="str">
        <f>IF('ԷնՀ-ՄԷԳ (ՏՋ)'!N25=0,"",-'ԷնՀ-ՄԷԳ (ՏՋ)'!N25/Ջերմարարություն!$D$6)</f>
        <v/>
      </c>
      <c r="O25" s="596" t="str">
        <f>IF('ԷնՀ-ՄԷԳ (ՏՋ)'!O25=0,"",-'ԷնՀ-ՄԷԳ (ՏՋ)'!O25/Ջերմարարություն!$D$6)</f>
        <v/>
      </c>
      <c r="P25" s="596" t="str">
        <f>IF('ԷնՀ-ՄԷԳ (ՏՋ)'!P25=0,"",-'ԷնՀ-ՄԷԳ (ՏՋ)'!P25/Ջերմարարություն!$D$6)</f>
        <v/>
      </c>
      <c r="Q25" s="596" t="str">
        <f>IF('ԷնՀ-ՄԷԳ (ՏՋ)'!Q25=0,"",-'ԷնՀ-ՄԷԳ (ՏՋ)'!Q25/Ջերմարարություն!$D$6)</f>
        <v/>
      </c>
      <c r="R25" s="596" t="str">
        <f>IF('ԷնՀ-ՄԷԳ (ՏՋ)'!R25=0,"",-'ԷնՀ-ՄԷԳ (ՏՋ)'!R25/Ջերմարարություն!$D$6)</f>
        <v/>
      </c>
      <c r="S25" s="596" t="str">
        <f>IF('ԷնՀ-ՄԷԳ (ՏՋ)'!S25=0,"",-'ԷնՀ-ՄԷԳ (ՏՋ)'!S25/Ջերմարարություն!$D$6)</f>
        <v/>
      </c>
      <c r="T25" s="596" t="str">
        <f>IF('ԷնՀ-ՄԷԳ (ՏՋ)'!T25=0,"",-'ԷնՀ-ՄԷԳ (ՏՋ)'!T25/Ջերմարարություն!$D$6)</f>
        <v/>
      </c>
      <c r="U25" s="596" t="str">
        <f>IF('ԷնՀ-ՄԷԳ (ՏՋ)'!U25=0,"",-'ԷնՀ-ՄԷԳ (ՏՋ)'!U25/Ջերմարարություն!$D$6)</f>
        <v/>
      </c>
      <c r="V25" s="596" t="str">
        <f>IF('ԷնՀ-ՄԷԳ (ՏՋ)'!V25=0,"",-'ԷնՀ-ՄԷԳ (ՏՋ)'!V25/Ջերմարարություն!$D$6)</f>
        <v/>
      </c>
      <c r="W25" s="596" t="str">
        <f>IF('ԷնՀ-ՄԷԳ (ՏՋ)'!W25=0,"",-'ԷնՀ-ՄԷԳ (ՏՋ)'!W25/Ջերմարարություն!$D$6)</f>
        <v/>
      </c>
      <c r="X25" s="596" t="str">
        <f>IF('ԷնՀ-ՄԷԳ (ՏՋ)'!X25=0,"",-'ԷնՀ-ՄԷԳ (ՏՋ)'!X25/Ջերմարարություն!$D$6)</f>
        <v/>
      </c>
      <c r="Y25" s="596" t="str">
        <f>IF('ԷնՀ-ՄԷԳ (ՏՋ)'!Y25=0,"",-'ԷնՀ-ՄԷԳ (ՏՋ)'!Y25/Ջերմարարություն!$D$6)</f>
        <v/>
      </c>
      <c r="Z25" s="596" t="str">
        <f>IF('ԷնՀ-ՄԷԳ (ՏՋ)'!Z25=0,"",-'ԷնՀ-ՄԷԳ (ՏՋ)'!Z25/Ջերմարարություն!$D$6)</f>
        <v/>
      </c>
      <c r="AA25" s="596">
        <f>IF('ԷնՀ-ՄԷԳ (ՏՋ)'!AA25=0,"",-'ԷնՀ-ՄԷԳ (ՏՋ)'!AA25/Ջերմարարություն!$D$6)</f>
        <v>-5.4599271475842013</v>
      </c>
      <c r="AB25" s="596" t="str">
        <f>IF('ԷնՀ-ՄԷԳ (ՏՋ)'!AB25=0,"",-'ԷնՀ-ՄԷԳ (ՏՋ)'!AB25/Ջերմարարություն!$D$6)</f>
        <v/>
      </c>
      <c r="AC25" s="596" t="str">
        <f>IF('ԷնՀ-ՄԷԳ (ՏՋ)'!AC25=0,"",-'ԷնՀ-ՄԷԳ (ՏՋ)'!AC25/Ջերմարարություն!$D$6)</f>
        <v/>
      </c>
      <c r="AD25" s="596" t="str">
        <f>IF('ԷնՀ-ՄԷԳ (ՏՋ)'!AD25=0,"",-'ԷնՀ-ՄԷԳ (ՏՋ)'!AD25/Ջերմարարություն!$D$6)</f>
        <v/>
      </c>
      <c r="AE25" s="596" t="str">
        <f>IF('ԷնՀ-ՄԷԳ (ՏՋ)'!AE25=0,"",-'ԷնՀ-ՄԷԳ (ՏՋ)'!AE25/Ջերմարարություն!$D$6)</f>
        <v/>
      </c>
      <c r="AF25" s="596" t="str">
        <f>IF('ԷնՀ-ՄԷԳ (ՏՋ)'!AF25=0,"",-'ԷնՀ-ՄԷԳ (ՏՋ)'!AF25/Ջերմարարություն!$D$6)</f>
        <v/>
      </c>
      <c r="AG25" s="596" t="str">
        <f>IF('ԷնՀ-ՄԷԳ (ՏՋ)'!AG25=0,"",-'ԷնՀ-ՄԷԳ (ՏՋ)'!AG25/Ջերմարարություն!$D$6)</f>
        <v/>
      </c>
      <c r="AH25" s="596" t="str">
        <f>IF('ԷնՀ-ՄԷԳ (ՏՋ)'!AH25=0,"",-'ԷնՀ-ՄԷԳ (ՏՋ)'!AH25/Ջերմարարություն!$D$6)</f>
        <v/>
      </c>
      <c r="AI25" s="596" t="str">
        <f>IF('ԷնՀ-ՄԷԳ (ՏՋ)'!AI25=0,"",-'ԷնՀ-ՄԷԳ (ՏՋ)'!AI25/Ջերմարարություն!$D$6)</f>
        <v/>
      </c>
      <c r="AJ25" s="596" t="str">
        <f>IF('ԷնՀ-ՄԷԳ (ՏՋ)'!AJ25=0,"",-'ԷնՀ-ՄԷԳ (ՏՋ)'!AJ25/Ջերմարարություն!$D$6)</f>
        <v/>
      </c>
      <c r="AK25" s="596" t="str">
        <f>IF('ԷնՀ-ՄԷԳ (ՏՋ)'!AK25=0,"",-'ԷնՀ-ՄԷԳ (ՏՋ)'!AK25/Ջերմարարություն!$D$6)</f>
        <v/>
      </c>
      <c r="AL25" s="596">
        <f>IF('ԷնՀ-ՄԷԳ (ՏՋ)'!AL25=0,"",-'ԷնՀ-ՄԷԳ (ՏՋ)'!AL25/Ջերմարարություն!$D$6)</f>
        <v>-4.7769179325499185E-2</v>
      </c>
      <c r="AM25" s="598">
        <f>IF('ԷնՀ-ՄԷԳ (ՏՋ)'!AM25=0,"",-'ԷնՀ-ՄԷԳ (ՏՋ)'!AM25/Ջերմարարություն!$D$6)</f>
        <v>-28.151332760103177</v>
      </c>
      <c r="AN25" s="513"/>
    </row>
    <row r="26" spans="2:40" ht="13.5" outlineLevel="1">
      <c r="B26" s="895">
        <v>5.0999999999999996</v>
      </c>
      <c r="C26" s="731" t="s">
        <v>692</v>
      </c>
      <c r="D26" s="732" t="s">
        <v>490</v>
      </c>
      <c r="E26" s="815" t="s">
        <v>188</v>
      </c>
      <c r="F26" s="763">
        <f>IF('ԷնՀ-ՄԷԳ (ՏՋ)'!F26=0,"",-'ԷնՀ-ՄԷԳ (ՏՋ)'!F26/Ջերմարարություն!$D$6)</f>
        <v>-15.958727429062767</v>
      </c>
      <c r="G26" s="735" t="str">
        <f>IF('ԷնՀ-ՄԷԳ (ՏՋ)'!G26=0,"",-'ԷնՀ-ՄԷԳ (ՏՋ)'!G26/Ջերմարարություն!$D$6)</f>
        <v/>
      </c>
      <c r="H26" s="736" t="str">
        <f>IF('ԷնՀ-ՄԷԳ (ՏՋ)'!H26=0,"",-'ԷնՀ-ՄԷԳ (ՏՋ)'!H26/Ջերմարարություն!$D$6)</f>
        <v/>
      </c>
      <c r="I26" s="736" t="str">
        <f>IF('ԷնՀ-ՄԷԳ (ՏՋ)'!I26=0,"",-'ԷնՀ-ՄԷԳ (ՏՋ)'!I26/Ջերմարարություն!$D$6)</f>
        <v/>
      </c>
      <c r="J26" s="736" t="str">
        <f>IF('ԷնՀ-ՄԷԳ (ՏՋ)'!J26=0,"",-'ԷնՀ-ՄԷԳ (ՏՋ)'!J26/Ջերմարարություն!$D$6)</f>
        <v/>
      </c>
      <c r="K26" s="736" t="str">
        <f>IF('ԷնՀ-ՄԷԳ (ՏՋ)'!K26=0,"",-'ԷնՀ-ՄԷԳ (ՏՋ)'!K26/Ջերմարարություն!$D$6)</f>
        <v/>
      </c>
      <c r="L26" s="736" t="str">
        <f>IF('ԷնՀ-ՄԷԳ (ՏՋ)'!L26=0,"",-'ԷնՀ-ՄԷԳ (ՏՋ)'!L26/Ջերմարարություն!$D$6)</f>
        <v/>
      </c>
      <c r="M26" s="736" t="str">
        <f>IF('ԷնՀ-ՄԷԳ (ՏՋ)'!M26=0,"",-'ԷնՀ-ՄԷԳ (ՏՋ)'!M26/Ջերմարարություն!$D$6)</f>
        <v/>
      </c>
      <c r="N26" s="737" t="str">
        <f>IF('ԷնՀ-ՄԷԳ (ՏՋ)'!N26=0,"",-'ԷնՀ-ՄԷԳ (ՏՋ)'!N26/Ջերմարարություն!$D$6)</f>
        <v/>
      </c>
      <c r="O26" s="736" t="str">
        <f>IF('ԷնՀ-ՄԷԳ (ՏՋ)'!O26=0,"",-'ԷնՀ-ՄԷԳ (ՏՋ)'!O26/Ջերմարարություն!$D$6)</f>
        <v/>
      </c>
      <c r="P26" s="736" t="str">
        <f>IF('ԷնՀ-ՄԷԳ (ՏՋ)'!P26=0,"",-'ԷնՀ-ՄԷԳ (ՏՋ)'!P26/Ջերմարարություն!$D$6)</f>
        <v/>
      </c>
      <c r="Q26" s="736" t="str">
        <f>IF('ԷնՀ-ՄԷԳ (ՏՋ)'!Q26=0,"",-'ԷնՀ-ՄԷԳ (ՏՋ)'!Q26/Ջերմարարություն!$D$6)</f>
        <v/>
      </c>
      <c r="R26" s="736" t="str">
        <f>IF('ԷնՀ-ՄԷԳ (ՏՋ)'!R26=0,"",-'ԷնՀ-ՄԷԳ (ՏՋ)'!R26/Ջերմարարություն!$D$6)</f>
        <v/>
      </c>
      <c r="S26" s="736" t="str">
        <f>IF('ԷնՀ-ՄԷԳ (ՏՋ)'!S26=0,"",-'ԷնՀ-ՄԷԳ (ՏՋ)'!S26/Ջերմարարություն!$D$6)</f>
        <v/>
      </c>
      <c r="T26" s="736" t="str">
        <f>IF('ԷնՀ-ՄԷԳ (ՏՋ)'!T26=0,"",-'ԷնՀ-ՄԷԳ (ՏՋ)'!T26/Ջերմարարություն!$D$6)</f>
        <v/>
      </c>
      <c r="U26" s="736" t="str">
        <f>IF('ԷնՀ-ՄԷԳ (ՏՋ)'!U26=0,"",-'ԷնՀ-ՄԷԳ (ՏՋ)'!U26/Ջերմարարություն!$D$6)</f>
        <v/>
      </c>
      <c r="V26" s="736" t="str">
        <f>IF('ԷնՀ-ՄԷԳ (ՏՋ)'!V26=0,"",-'ԷնՀ-ՄԷԳ (ՏՋ)'!V26/Ջերմարարություն!$D$6)</f>
        <v/>
      </c>
      <c r="W26" s="736" t="str">
        <f>IF('ԷնՀ-ՄԷԳ (ՏՋ)'!W26=0,"",-'ԷնՀ-ՄԷԳ (ՏՋ)'!W26/Ջերմարարություն!$D$6)</f>
        <v/>
      </c>
      <c r="X26" s="736" t="str">
        <f>IF('ԷնՀ-ՄԷԳ (ՏՋ)'!X26=0,"",-'ԷնՀ-ՄԷԳ (ՏՋ)'!X26/Ջերմարարություն!$D$6)</f>
        <v/>
      </c>
      <c r="Y26" s="736" t="str">
        <f>IF('ԷնՀ-ՄԷԳ (ՏՋ)'!Y26=0,"",-'ԷնՀ-ՄԷԳ (ՏՋ)'!Y26/Ջերմարարություն!$D$6)</f>
        <v/>
      </c>
      <c r="Z26" s="736" t="str">
        <f>IF('ԷնՀ-ՄԷԳ (ՏՋ)'!Z26=0,"",-'ԷնՀ-ՄԷԳ (ՏՋ)'!Z26/Ջերմարարություն!$D$6)</f>
        <v/>
      </c>
      <c r="AA26" s="738" t="str">
        <f>IF('ԷնՀ-ՄԷԳ (ՏՋ)'!AA26=0,"",-'ԷնՀ-ՄԷԳ (ՏՋ)'!AA26/Ջերմարարություն!$D$6)</f>
        <v/>
      </c>
      <c r="AB26" s="735" t="str">
        <f>IF('ԷնՀ-ՄԷԳ (ՏՋ)'!AB26=0,"",-'ԷնՀ-ՄԷԳ (ՏՋ)'!AB26/Ջերմարարություն!$D$6)</f>
        <v/>
      </c>
      <c r="AC26" s="736" t="str">
        <f>IF('ԷնՀ-ՄԷԳ (ՏՋ)'!AC26=0,"",-'ԷնՀ-ՄԷԳ (ՏՋ)'!AC26/Ջերմարարություն!$D$6)</f>
        <v/>
      </c>
      <c r="AD26" s="736" t="str">
        <f>IF('ԷնՀ-ՄԷԳ (ՏՋ)'!AD26=0,"",-'ԷնՀ-ՄԷԳ (ՏՋ)'!AD26/Ջերմարարություն!$D$6)</f>
        <v/>
      </c>
      <c r="AE26" s="736" t="str">
        <f>IF('ԷնՀ-ՄԷԳ (ՏՋ)'!AE26=0,"",-'ԷնՀ-ՄԷԳ (ՏՋ)'!AE26/Ջերմարարություն!$D$6)</f>
        <v/>
      </c>
      <c r="AF26" s="736" t="str">
        <f>IF('ԷնՀ-ՄԷԳ (ՏՋ)'!AF26=0,"",-'ԷնՀ-ՄԷԳ (ՏՋ)'!AF26/Ջերմարարություն!$D$6)</f>
        <v/>
      </c>
      <c r="AG26" s="736" t="str">
        <f>IF('ԷնՀ-ՄԷԳ (ՏՋ)'!AG26=0,"",-'ԷնՀ-ՄԷԳ (ՏՋ)'!AG26/Ջերմարարություն!$D$6)</f>
        <v/>
      </c>
      <c r="AH26" s="736" t="str">
        <f>IF('ԷնՀ-ՄԷԳ (ՏՋ)'!AH26=0,"",-'ԷնՀ-ՄԷԳ (ՏՋ)'!AH26/Ջերմարարություն!$D$6)</f>
        <v/>
      </c>
      <c r="AI26" s="736" t="str">
        <f>IF('ԷնՀ-ՄԷԳ (ՏՋ)'!AI26=0,"",-'ԷնՀ-ՄԷԳ (ՏՋ)'!AI26/Ջերմարարություն!$D$6)</f>
        <v/>
      </c>
      <c r="AJ26" s="736" t="str">
        <f>IF('ԷնՀ-ՄԷԳ (ՏՋ)'!AJ26=0,"",-'ԷնՀ-ՄԷԳ (ՏՋ)'!AJ26/Ջերմարարություն!$D$6)</f>
        <v/>
      </c>
      <c r="AK26" s="737" t="str">
        <f>IF('ԷնՀ-ՄԷԳ (ՏՋ)'!AK26=0,"",-'ԷնՀ-ՄԷԳ (ՏՋ)'!AK26/Ջերմարարություն!$D$6)</f>
        <v/>
      </c>
      <c r="AL26" s="738" t="str">
        <f>IF('ԷնՀ-ՄԷԳ (ՏՋ)'!AL26=0,"",-'ԷնՀ-ՄԷԳ (ՏՋ)'!AL26/Ջերմարարություն!$D$6)</f>
        <v/>
      </c>
      <c r="AM26" s="816">
        <f>IF('ԷնՀ-ՄԷԳ (ՏՋ)'!AM26=0,"",-'ԷնՀ-ՄԷԳ (ՏՋ)'!AM26/Ջերմարարություն!$D$6)</f>
        <v>-15.958727429062767</v>
      </c>
      <c r="AN26" s="206"/>
    </row>
    <row r="27" spans="2:40" ht="17.25" customHeight="1" outlineLevel="1">
      <c r="B27" s="898">
        <v>5.2</v>
      </c>
      <c r="C27" s="749" t="s">
        <v>512</v>
      </c>
      <c r="D27" s="750" t="s">
        <v>513</v>
      </c>
      <c r="E27" s="818" t="s">
        <v>48</v>
      </c>
      <c r="F27" s="705">
        <f>IF('ԷնՀ-ՄԷԳ (ՏՋ)'!F27=0,"",-'ԷնՀ-ՄԷԳ (ՏՋ)'!F27/Ջերմարարություն!$D$6)</f>
        <v>-9.0641062386548192</v>
      </c>
      <c r="G27" s="561" t="str">
        <f>IF('ԷնՀ-ՄԷԳ (ՏՋ)'!G27=0,"",-'ԷնՀ-ՄԷԳ (ՏՋ)'!G27/Ջերմարարություն!$D$6)</f>
        <v/>
      </c>
      <c r="H27" s="558" t="str">
        <f>IF('ԷնՀ-ՄԷԳ (ՏՋ)'!H27=0,"",-'ԷնՀ-ՄԷԳ (ՏՋ)'!H27/Ջերմարարություն!$D$6)</f>
        <v/>
      </c>
      <c r="I27" s="558" t="str">
        <f>IF('ԷնՀ-ՄԷԳ (ՏՋ)'!I27=0,"",-'ԷնՀ-ՄԷԳ (ՏՋ)'!I27/Ջերմարարություն!$D$6)</f>
        <v/>
      </c>
      <c r="J27" s="558" t="str">
        <f>IF('ԷնՀ-ՄԷԳ (ՏՋ)'!J27=0,"",-'ԷնՀ-ՄԷԳ (ՏՋ)'!J27/Ջերմարարություն!$D$6)</f>
        <v/>
      </c>
      <c r="K27" s="558" t="str">
        <f>IF('ԷնՀ-ՄԷԳ (ՏՋ)'!K27=0,"",-'ԷնՀ-ՄԷԳ (ՏՋ)'!K27/Ջերմարարություն!$D$6)</f>
        <v/>
      </c>
      <c r="L27" s="558" t="str">
        <f>IF('ԷնՀ-ՄԷԳ (ՏՋ)'!L27=0,"",-'ԷնՀ-ՄԷԳ (ՏՋ)'!L27/Ջերմարարություն!$D$6)</f>
        <v/>
      </c>
      <c r="M27" s="558" t="str">
        <f>IF('ԷնՀ-ՄԷԳ (ՏՋ)'!M27=0,"",-'ԷնՀ-ՄԷԳ (ՏՋ)'!M27/Ջերմարարություն!$D$6)</f>
        <v/>
      </c>
      <c r="N27" s="559" t="str">
        <f>IF('ԷնՀ-ՄԷԳ (ՏՋ)'!N27=0,"",-'ԷնՀ-ՄԷԳ (ՏՋ)'!N27/Ջերմարարություն!$D$6)</f>
        <v/>
      </c>
      <c r="O27" s="558" t="str">
        <f>IF('ԷնՀ-ՄԷԳ (ՏՋ)'!O27=0,"",-'ԷնՀ-ՄԷԳ (ՏՋ)'!O27/Ջերմարարություն!$D$6)</f>
        <v/>
      </c>
      <c r="P27" s="558" t="str">
        <f>IF('ԷնՀ-ՄԷԳ (ՏՋ)'!P27=0,"",-'ԷնՀ-ՄԷԳ (ՏՋ)'!P27/Ջերմարարություն!$D$6)</f>
        <v/>
      </c>
      <c r="Q27" s="558" t="str">
        <f>IF('ԷնՀ-ՄԷԳ (ՏՋ)'!Q27=0,"",-'ԷնՀ-ՄԷԳ (ՏՋ)'!Q27/Ջերմարարություն!$D$6)</f>
        <v/>
      </c>
      <c r="R27" s="558" t="str">
        <f>IF('ԷնՀ-ՄԷԳ (ՏՋ)'!R27=0,"",-'ԷնՀ-ՄԷԳ (ՏՋ)'!R27/Ջերմարարություն!$D$6)</f>
        <v/>
      </c>
      <c r="S27" s="558" t="str">
        <f>IF('ԷնՀ-ՄԷԳ (ՏՋ)'!S27=0,"",-'ԷնՀ-ՄԷԳ (ՏՋ)'!S27/Ջերմարարություն!$D$6)</f>
        <v/>
      </c>
      <c r="T27" s="558" t="str">
        <f>IF('ԷնՀ-ՄԷԳ (ՏՋ)'!T27=0,"",-'ԷնՀ-ՄԷԳ (ՏՋ)'!T27/Ջերմարարություն!$D$6)</f>
        <v/>
      </c>
      <c r="U27" s="558" t="str">
        <f>IF('ԷնՀ-ՄԷԳ (ՏՋ)'!U27=0,"",-'ԷնՀ-ՄԷԳ (ՏՋ)'!U27/Ջերմարարություն!$D$6)</f>
        <v/>
      </c>
      <c r="V27" s="558" t="str">
        <f>IF('ԷնՀ-ՄԷԳ (ՏՋ)'!V27=0,"",-'ԷնՀ-ՄԷԳ (ՏՋ)'!V27/Ջերմարարություն!$D$6)</f>
        <v/>
      </c>
      <c r="W27" s="558" t="str">
        <f>IF('ԷնՀ-ՄԷԳ (ՏՋ)'!W27=0,"",-'ԷնՀ-ՄԷԳ (ՏՋ)'!W27/Ջերմարարություն!$D$6)</f>
        <v/>
      </c>
      <c r="X27" s="558" t="str">
        <f>IF('ԷնՀ-ՄԷԳ (ՏՋ)'!X27=0,"",-'ԷնՀ-ՄԷԳ (ՏՋ)'!X27/Ջերմարարություն!$D$6)</f>
        <v/>
      </c>
      <c r="Y27" s="558" t="str">
        <f>IF('ԷնՀ-ՄԷԳ (ՏՋ)'!Y27=0,"",-'ԷնՀ-ՄԷԳ (ՏՋ)'!Y27/Ջերմարարություն!$D$6)</f>
        <v/>
      </c>
      <c r="Z27" s="558" t="str">
        <f>IF('ԷնՀ-ՄԷԳ (ՏՋ)'!Z27=0,"",-'ԷնՀ-ՄԷԳ (ՏՋ)'!Z27/Ջերմարարություն!$D$6)</f>
        <v/>
      </c>
      <c r="AA27" s="560" t="str">
        <f>IF('ԷնՀ-ՄԷԳ (ՏՋ)'!AA27=0,"",-'ԷնՀ-ՄԷԳ (ՏՋ)'!AA27/Ջերմարարություն!$D$6)</f>
        <v/>
      </c>
      <c r="AB27" s="561" t="str">
        <f>IF('ԷնՀ-ՄԷԳ (ՏՋ)'!AB27=0,"",-'ԷնՀ-ՄԷԳ (ՏՋ)'!AB27/Ջերմարարություն!$D$6)</f>
        <v/>
      </c>
      <c r="AC27" s="558" t="str">
        <f>IF('ԷնՀ-ՄԷԳ (ՏՋ)'!AC27=0,"",-'ԷնՀ-ՄԷԳ (ՏՋ)'!AC27/Ջերմարարություն!$D$6)</f>
        <v/>
      </c>
      <c r="AD27" s="558" t="str">
        <f>IF('ԷնՀ-ՄԷԳ (ՏՋ)'!AD27=0,"",-'ԷնՀ-ՄԷԳ (ՏՋ)'!AD27/Ջերմարարություն!$D$6)</f>
        <v/>
      </c>
      <c r="AE27" s="558" t="str">
        <f>IF('ԷնՀ-ՄԷԳ (ՏՋ)'!AE27=0,"",-'ԷնՀ-ՄԷԳ (ՏՋ)'!AE27/Ջերմարարություն!$D$6)</f>
        <v/>
      </c>
      <c r="AF27" s="558" t="str">
        <f>IF('ԷնՀ-ՄԷԳ (ՏՋ)'!AF27=0,"",-'ԷնՀ-ՄԷԳ (ՏՋ)'!AF27/Ջերմարարություն!$D$6)</f>
        <v/>
      </c>
      <c r="AG27" s="558" t="str">
        <f>IF('ԷնՀ-ՄԷԳ (ՏՋ)'!AG27=0,"",-'ԷնՀ-ՄԷԳ (ՏՋ)'!AG27/Ջերմարարություն!$D$6)</f>
        <v/>
      </c>
      <c r="AH27" s="558" t="str">
        <f>IF('ԷնՀ-ՄԷԳ (ՏՋ)'!AH27=0,"",-'ԷնՀ-ՄԷԳ (ՏՋ)'!AH27/Ջերմարարություն!$D$6)</f>
        <v/>
      </c>
      <c r="AI27" s="558" t="str">
        <f>IF('ԷնՀ-ՄԷԳ (ՏՋ)'!AI27=0,"",-'ԷնՀ-ՄԷԳ (ՏՋ)'!AI27/Ջերմարարություն!$D$6)</f>
        <v/>
      </c>
      <c r="AJ27" s="558" t="str">
        <f>IF('ԷնՀ-ՄԷԳ (ՏՋ)'!AJ27=0,"",-'ԷնՀ-ՄԷԳ (ՏՋ)'!AJ27/Ջերմարարություն!$D$6)</f>
        <v/>
      </c>
      <c r="AK27" s="559" t="str">
        <f>IF('ԷնՀ-ՄԷԳ (ՏՋ)'!AK27=0,"",-'ԷնՀ-ՄԷԳ (ՏՋ)'!AK27/Ջերմարարություն!$D$6)</f>
        <v/>
      </c>
      <c r="AL27" s="560">
        <f>IF('ԷնՀ-ՄԷԳ (ՏՋ)'!AL27=0,"",-'ԷնՀ-ՄԷԳ (ՏՋ)'!AL27/Ջերմարարություն!$D$6)</f>
        <v>-4.7769179325499185E-2</v>
      </c>
      <c r="AM27" s="562">
        <f>IF('ԷնՀ-ՄԷԳ (ՏՋ)'!AM27=0,"",-'ԷնՀ-ՄԷԳ (ՏՋ)'!AM27/Ջերմարարություն!$D$6)</f>
        <v>-9.0163370593293202</v>
      </c>
      <c r="AN27" s="206"/>
    </row>
    <row r="28" spans="2:40" ht="13.5" outlineLevel="1">
      <c r="B28" s="898">
        <v>5.3</v>
      </c>
      <c r="C28" s="749" t="s">
        <v>693</v>
      </c>
      <c r="D28" s="750" t="s">
        <v>514</v>
      </c>
      <c r="E28" s="818" t="s">
        <v>49</v>
      </c>
      <c r="F28" s="705">
        <f>IF('ԷնՀ-ՄԷԳ (ՏՋ)'!F28=0,"",-'ԷնՀ-ՄԷԳ (ՏՋ)'!F28/Ջերմարարություն!$D$6)</f>
        <v>-3.1556319862424917</v>
      </c>
      <c r="G28" s="561" t="str">
        <f>IF('ԷնՀ-ՄԷԳ (ՏՋ)'!G28=0,"",-'ԷնՀ-ՄԷԳ (ՏՋ)'!G28/Ջերմարարություն!$D$6)</f>
        <v/>
      </c>
      <c r="H28" s="558" t="str">
        <f>IF('ԷնՀ-ՄԷԳ (ՏՋ)'!H28=0,"",-'ԷնՀ-ՄԷԳ (ՏՋ)'!H28/Ջերմարարություն!$D$6)</f>
        <v/>
      </c>
      <c r="I28" s="558" t="str">
        <f>IF('ԷնՀ-ՄԷԳ (ՏՋ)'!I28=0,"",-'ԷնՀ-ՄԷԳ (ՏՋ)'!I28/Ջերմարարություն!$D$6)</f>
        <v/>
      </c>
      <c r="J28" s="558" t="str">
        <f>IF('ԷնՀ-ՄԷԳ (ՏՋ)'!J28=0,"",-'ԷնՀ-ՄԷԳ (ՏՋ)'!J28/Ջերմարարություն!$D$6)</f>
        <v/>
      </c>
      <c r="K28" s="558" t="str">
        <f>IF('ԷնՀ-ՄԷԳ (ՏՋ)'!K28=0,"",-'ԷնՀ-ՄԷԳ (ՏՋ)'!K28/Ջերմարարություն!$D$6)</f>
        <v/>
      </c>
      <c r="L28" s="558" t="str">
        <f>IF('ԷնՀ-ՄԷԳ (ՏՋ)'!L28=0,"",-'ԷնՀ-ՄԷԳ (ՏՋ)'!L28/Ջերմարարություն!$D$6)</f>
        <v/>
      </c>
      <c r="M28" s="558" t="str">
        <f>IF('ԷնՀ-ՄԷԳ (ՏՋ)'!M28=0,"",-'ԷնՀ-ՄԷԳ (ՏՋ)'!M28/Ջերմարարություն!$D$6)</f>
        <v/>
      </c>
      <c r="N28" s="559" t="str">
        <f>IF('ԷնՀ-ՄԷԳ (ՏՋ)'!N28=0,"",-'ԷնՀ-ՄԷԳ (ՏՋ)'!N28/Ջերմարարություն!$D$6)</f>
        <v/>
      </c>
      <c r="O28" s="558" t="str">
        <f>IF('ԷնՀ-ՄԷԳ (ՏՋ)'!O28=0,"",-'ԷնՀ-ՄԷԳ (ՏՋ)'!O28/Ջերմարարություն!$D$6)</f>
        <v/>
      </c>
      <c r="P28" s="558" t="str">
        <f>IF('ԷնՀ-ՄԷԳ (ՏՋ)'!P28=0,"",-'ԷնՀ-ՄԷԳ (ՏՋ)'!P28/Ջերմարարություն!$D$6)</f>
        <v/>
      </c>
      <c r="Q28" s="558" t="str">
        <f>IF('ԷնՀ-ՄԷԳ (ՏՋ)'!Q28=0,"",-'ԷնՀ-ՄԷԳ (ՏՋ)'!Q28/Ջերմարարություն!$D$6)</f>
        <v/>
      </c>
      <c r="R28" s="558" t="str">
        <f>IF('ԷնՀ-ՄԷԳ (ՏՋ)'!R28=0,"",-'ԷնՀ-ՄԷԳ (ՏՋ)'!R28/Ջերմարարություն!$D$6)</f>
        <v/>
      </c>
      <c r="S28" s="558" t="str">
        <f>IF('ԷնՀ-ՄԷԳ (ՏՋ)'!S28=0,"",-'ԷնՀ-ՄԷԳ (ՏՋ)'!S28/Ջերմարարություն!$D$6)</f>
        <v/>
      </c>
      <c r="T28" s="558" t="str">
        <f>IF('ԷնՀ-ՄԷԳ (ՏՋ)'!T28=0,"",-'ԷնՀ-ՄԷԳ (ՏՋ)'!T28/Ջերմարարություն!$D$6)</f>
        <v/>
      </c>
      <c r="U28" s="558" t="str">
        <f>IF('ԷնՀ-ՄԷԳ (ՏՋ)'!U28=0,"",-'ԷնՀ-ՄԷԳ (ՏՋ)'!U28/Ջերմարարություն!$D$6)</f>
        <v/>
      </c>
      <c r="V28" s="558" t="str">
        <f>IF('ԷնՀ-ՄԷԳ (ՏՋ)'!V28=0,"",-'ԷնՀ-ՄԷԳ (ՏՋ)'!V28/Ջերմարարություն!$D$6)</f>
        <v/>
      </c>
      <c r="W28" s="558" t="str">
        <f>IF('ԷնՀ-ՄԷԳ (ՏՋ)'!W28=0,"",-'ԷնՀ-ՄԷԳ (ՏՋ)'!W28/Ջերմարարություն!$D$6)</f>
        <v/>
      </c>
      <c r="X28" s="558" t="str">
        <f>IF('ԷնՀ-ՄԷԳ (ՏՋ)'!X28=0,"",-'ԷնՀ-ՄԷԳ (ՏՋ)'!X28/Ջերմարարություն!$D$6)</f>
        <v/>
      </c>
      <c r="Y28" s="558" t="str">
        <f>IF('ԷնՀ-ՄԷԳ (ՏՋ)'!Y28=0,"",-'ԷնՀ-ՄԷԳ (ՏՋ)'!Y28/Ջերմարարություն!$D$6)</f>
        <v/>
      </c>
      <c r="Z28" s="558" t="str">
        <f>IF('ԷնՀ-ՄԷԳ (ՏՋ)'!Z28=0,"",-'ԷնՀ-ՄԷԳ (ՏՋ)'!Z28/Ջերմարարություն!$D$6)</f>
        <v/>
      </c>
      <c r="AA28" s="560" t="str">
        <f>IF('ԷնՀ-ՄԷԳ (ՏՋ)'!AA28=0,"",-'ԷնՀ-ՄԷԳ (ՏՋ)'!AA28/Ջերմարարություն!$D$6)</f>
        <v/>
      </c>
      <c r="AB28" s="561" t="str">
        <f>IF('ԷնՀ-ՄԷԳ (ՏՋ)'!AB28=0,"",-'ԷնՀ-ՄԷԳ (ՏՋ)'!AB28/Ջերմարարություն!$D$6)</f>
        <v/>
      </c>
      <c r="AC28" s="558" t="str">
        <f>IF('ԷնՀ-ՄԷԳ (ՏՋ)'!AC28=0,"",-'ԷնՀ-ՄԷԳ (ՏՋ)'!AC28/Ջերմարարություն!$D$6)</f>
        <v/>
      </c>
      <c r="AD28" s="558" t="str">
        <f>IF('ԷնՀ-ՄԷԳ (ՏՋ)'!AD28=0,"",-'ԷնՀ-ՄԷԳ (ՏՋ)'!AD28/Ջերմարարություն!$D$6)</f>
        <v/>
      </c>
      <c r="AE28" s="558" t="str">
        <f>IF('ԷնՀ-ՄԷԳ (ՏՋ)'!AE28=0,"",-'ԷնՀ-ՄԷԳ (ՏՋ)'!AE28/Ջերմարարություն!$D$6)</f>
        <v/>
      </c>
      <c r="AF28" s="558" t="str">
        <f>IF('ԷնՀ-ՄԷԳ (ՏՋ)'!AF28=0,"",-'ԷնՀ-ՄԷԳ (ՏՋ)'!AF28/Ջերմարարություն!$D$6)</f>
        <v/>
      </c>
      <c r="AG28" s="558" t="str">
        <f>IF('ԷնՀ-ՄԷԳ (ՏՋ)'!AG28=0,"",-'ԷնՀ-ՄԷԳ (ՏՋ)'!AG28/Ջերմարարություն!$D$6)</f>
        <v/>
      </c>
      <c r="AH28" s="558" t="str">
        <f>IF('ԷնՀ-ՄԷԳ (ՏՋ)'!AH28=0,"",-'ԷնՀ-ՄԷԳ (ՏՋ)'!AH28/Ջերմարարություն!$D$6)</f>
        <v/>
      </c>
      <c r="AI28" s="558" t="str">
        <f>IF('ԷնՀ-ՄԷԳ (ՏՋ)'!AI28=0,"",-'ԷնՀ-ՄԷԳ (ՏՋ)'!AI28/Ջերմարարություն!$D$6)</f>
        <v/>
      </c>
      <c r="AJ28" s="558" t="str">
        <f>IF('ԷնՀ-ՄԷԳ (ՏՋ)'!AJ28=0,"",-'ԷնՀ-ՄԷԳ (ՏՋ)'!AJ28/Ջերմարարություն!$D$6)</f>
        <v/>
      </c>
      <c r="AK28" s="559" t="str">
        <f>IF('ԷնՀ-ՄԷԳ (ՏՋ)'!AK28=0,"",-'ԷնՀ-ՄԷԳ (ՏՋ)'!AK28/Ջերմարարություն!$D$6)</f>
        <v/>
      </c>
      <c r="AL28" s="560" t="str">
        <f>IF('ԷնՀ-ՄԷԳ (ՏՋ)'!AL28=0,"",-'ԷնՀ-ՄԷԳ (ՏՋ)'!AL28/Ջերմարարություն!$D$6)</f>
        <v/>
      </c>
      <c r="AM28" s="562">
        <f>IF('ԷնՀ-ՄԷԳ (ՏՋ)'!AM28=0,"",-'ԷնՀ-ՄԷԳ (ՏՋ)'!AM28/Ջերմարարություն!$D$6)</f>
        <v>-3.1556319862424917</v>
      </c>
      <c r="AN28" s="206"/>
    </row>
    <row r="29" spans="2:40" ht="13.5" outlineLevel="1">
      <c r="B29" s="898">
        <v>5.4</v>
      </c>
      <c r="C29" s="749" t="s">
        <v>694</v>
      </c>
      <c r="D29" s="750" t="s">
        <v>507</v>
      </c>
      <c r="E29" s="818" t="s">
        <v>192</v>
      </c>
      <c r="F29" s="705">
        <f>IF('ԷնՀ-ՄԷԳ (ՏՋ)'!F29=0,"",-'ԷնՀ-ՄԷԳ (ՏՋ)'!F29/Ջերմարարություն!$D$6)</f>
        <v>-8.5984522785898538E-3</v>
      </c>
      <c r="G29" s="561" t="str">
        <f>IF('ԷնՀ-ՄԷԳ (ՏՋ)'!G29=0,"",-'ԷնՀ-ՄԷԳ (ՏՋ)'!G29/Ջերմարարություն!$D$6)</f>
        <v/>
      </c>
      <c r="H29" s="558" t="str">
        <f>IF('ԷնՀ-ՄԷԳ (ՏՋ)'!H29=0,"",-'ԷնՀ-ՄԷԳ (ՏՋ)'!H29/Ջերմարարություն!$D$6)</f>
        <v/>
      </c>
      <c r="I29" s="558" t="str">
        <f>IF('ԷնՀ-ՄԷԳ (ՏՋ)'!I29=0,"",-'ԷնՀ-ՄԷԳ (ՏՋ)'!I29/Ջերմարարություն!$D$6)</f>
        <v/>
      </c>
      <c r="J29" s="558" t="str">
        <f>IF('ԷնՀ-ՄԷԳ (ՏՋ)'!J29=0,"",-'ԷնՀ-ՄԷԳ (ՏՋ)'!J29/Ջերմարարություն!$D$6)</f>
        <v/>
      </c>
      <c r="K29" s="558" t="str">
        <f>IF('ԷնՀ-ՄԷԳ (ՏՋ)'!K29=0,"",-'ԷնՀ-ՄԷԳ (ՏՋ)'!K29/Ջերմարարություն!$D$6)</f>
        <v/>
      </c>
      <c r="L29" s="558" t="str">
        <f>IF('ԷնՀ-ՄԷԳ (ՏՋ)'!L29=0,"",-'ԷնՀ-ՄԷԳ (ՏՋ)'!L29/Ջերմարարություն!$D$6)</f>
        <v/>
      </c>
      <c r="M29" s="558" t="str">
        <f>IF('ԷնՀ-ՄԷԳ (ՏՋ)'!M29=0,"",-'ԷնՀ-ՄԷԳ (ՏՋ)'!M29/Ջերմարարություն!$D$6)</f>
        <v/>
      </c>
      <c r="N29" s="559" t="str">
        <f>IF('ԷնՀ-ՄԷԳ (ՏՋ)'!N29=0,"",-'ԷնՀ-ՄԷԳ (ՏՋ)'!N29/Ջերմարարություն!$D$6)</f>
        <v/>
      </c>
      <c r="O29" s="558" t="str">
        <f>IF('ԷնՀ-ՄԷԳ (ՏՋ)'!O29=0,"",-'ԷնՀ-ՄԷԳ (ՏՋ)'!O29/Ջերմարարություն!$D$6)</f>
        <v/>
      </c>
      <c r="P29" s="558" t="str">
        <f>IF('ԷնՀ-ՄԷԳ (ՏՋ)'!P29=0,"",-'ԷնՀ-ՄԷԳ (ՏՋ)'!P29/Ջերմարարություն!$D$6)</f>
        <v/>
      </c>
      <c r="Q29" s="558" t="str">
        <f>IF('ԷնՀ-ՄԷԳ (ՏՋ)'!Q29=0,"",-'ԷնՀ-ՄԷԳ (ՏՋ)'!Q29/Ջերմարարություն!$D$6)</f>
        <v/>
      </c>
      <c r="R29" s="558" t="str">
        <f>IF('ԷնՀ-ՄԷԳ (ՏՋ)'!R29=0,"",-'ԷնՀ-ՄԷԳ (ՏՋ)'!R29/Ջերմարարություն!$D$6)</f>
        <v/>
      </c>
      <c r="S29" s="558" t="str">
        <f>IF('ԷնՀ-ՄԷԳ (ՏՋ)'!S29=0,"",-'ԷնՀ-ՄԷԳ (ՏՋ)'!S29/Ջերմարարություն!$D$6)</f>
        <v/>
      </c>
      <c r="T29" s="558" t="str">
        <f>IF('ԷնՀ-ՄԷԳ (ՏՋ)'!T29=0,"",-'ԷնՀ-ՄԷԳ (ՏՋ)'!T29/Ջերմարարություն!$D$6)</f>
        <v/>
      </c>
      <c r="U29" s="558" t="str">
        <f>IF('ԷնՀ-ՄԷԳ (ՏՋ)'!U29=0,"",-'ԷնՀ-ՄԷԳ (ՏՋ)'!U29/Ջերմարարություն!$D$6)</f>
        <v/>
      </c>
      <c r="V29" s="558" t="str">
        <f>IF('ԷնՀ-ՄԷԳ (ՏՋ)'!V29=0,"",-'ԷնՀ-ՄԷԳ (ՏՋ)'!V29/Ջերմարարություն!$D$6)</f>
        <v/>
      </c>
      <c r="W29" s="558" t="str">
        <f>IF('ԷնՀ-ՄԷԳ (ՏՋ)'!W29=0,"",-'ԷնՀ-ՄԷԳ (ՏՋ)'!W29/Ջերմարարություն!$D$6)</f>
        <v/>
      </c>
      <c r="X29" s="558" t="str">
        <f>IF('ԷնՀ-ՄԷԳ (ՏՋ)'!X29=0,"",-'ԷնՀ-ՄԷԳ (ՏՋ)'!X29/Ջերմարարություն!$D$6)</f>
        <v/>
      </c>
      <c r="Y29" s="558" t="str">
        <f>IF('ԷնՀ-ՄԷԳ (ՏՋ)'!Y29=0,"",-'ԷնՀ-ՄԷԳ (ՏՋ)'!Y29/Ջերմարարություն!$D$6)</f>
        <v/>
      </c>
      <c r="Z29" s="558" t="str">
        <f>IF('ԷնՀ-ՄԷԳ (ՏՋ)'!Z29=0,"",-'ԷնՀ-ՄԷԳ (ՏՋ)'!Z29/Ջերմարարություն!$D$6)</f>
        <v/>
      </c>
      <c r="AA29" s="560" t="str">
        <f>IF('ԷնՀ-ՄԷԳ (ՏՋ)'!AA29=0,"",-'ԷնՀ-ՄԷԳ (ՏՋ)'!AA29/Ջերմարարություն!$D$6)</f>
        <v/>
      </c>
      <c r="AB29" s="561" t="str">
        <f>IF('ԷնՀ-ՄԷԳ (ՏՋ)'!AB29=0,"",-'ԷնՀ-ՄԷԳ (ՏՋ)'!AB29/Ջերմարարություն!$D$6)</f>
        <v/>
      </c>
      <c r="AC29" s="558" t="str">
        <f>IF('ԷնՀ-ՄԷԳ (ՏՋ)'!AC29=0,"",-'ԷնՀ-ՄԷԳ (ՏՋ)'!AC29/Ջերմարարություն!$D$6)</f>
        <v/>
      </c>
      <c r="AD29" s="558" t="str">
        <f>IF('ԷնՀ-ՄԷԳ (ՏՋ)'!AD29=0,"",-'ԷնՀ-ՄԷԳ (ՏՋ)'!AD29/Ջերմարարություն!$D$6)</f>
        <v/>
      </c>
      <c r="AE29" s="558" t="str">
        <f>IF('ԷնՀ-ՄԷԳ (ՏՋ)'!AE29=0,"",-'ԷնՀ-ՄԷԳ (ՏՋ)'!AE29/Ջերմարարություն!$D$6)</f>
        <v/>
      </c>
      <c r="AF29" s="558" t="str">
        <f>IF('ԷնՀ-ՄԷԳ (ՏՋ)'!AF29=0,"",-'ԷնՀ-ՄԷԳ (ՏՋ)'!AF29/Ջերմարարություն!$D$6)</f>
        <v/>
      </c>
      <c r="AG29" s="558" t="str">
        <f>IF('ԷնՀ-ՄԷԳ (ՏՋ)'!AG29=0,"",-'ԷնՀ-ՄԷԳ (ՏՋ)'!AG29/Ջերմարարություն!$D$6)</f>
        <v/>
      </c>
      <c r="AH29" s="558" t="str">
        <f>IF('ԷնՀ-ՄԷԳ (ՏՋ)'!AH29=0,"",-'ԷնՀ-ՄԷԳ (ՏՋ)'!AH29/Ջերմարարություն!$D$6)</f>
        <v/>
      </c>
      <c r="AI29" s="558" t="str">
        <f>IF('ԷնՀ-ՄԷԳ (ՏՋ)'!AI29=0,"",-'ԷնՀ-ՄԷԳ (ՏՋ)'!AI29/Ջերմարարություն!$D$6)</f>
        <v/>
      </c>
      <c r="AJ29" s="558" t="str">
        <f>IF('ԷնՀ-ՄԷԳ (ՏՋ)'!AJ29=0,"",-'ԷնՀ-ՄԷԳ (ՏՋ)'!AJ29/Ջերմարարություն!$D$6)</f>
        <v/>
      </c>
      <c r="AK29" s="559" t="str">
        <f>IF('ԷնՀ-ՄԷԳ (ՏՋ)'!AK29=0,"",-'ԷնՀ-ՄԷԳ (ՏՋ)'!AK29/Ջերմարարություն!$D$6)</f>
        <v/>
      </c>
      <c r="AL29" s="560" t="str">
        <f>IF('ԷնՀ-ՄԷԳ (ՏՋ)'!AL29=0,"",-'ԷնՀ-ՄԷԳ (ՏՋ)'!AL29/Ջերմարարություն!$D$6)</f>
        <v/>
      </c>
      <c r="AM29" s="562">
        <f>IF('ԷնՀ-ՄԷԳ (ՏՋ)'!AM29=0,"",-'ԷնՀ-ՄԷԳ (ՏՋ)'!AM29/Ջերմարարություն!$D$6)</f>
        <v>-8.5984522785898538E-3</v>
      </c>
      <c r="AN29" s="206"/>
    </row>
    <row r="30" spans="2:40" ht="13.5" outlineLevel="1">
      <c r="B30" s="898">
        <v>5.5</v>
      </c>
      <c r="C30" s="897" t="s">
        <v>762</v>
      </c>
      <c r="D30" s="583" t="s">
        <v>763</v>
      </c>
      <c r="E30" s="818" t="s">
        <v>585</v>
      </c>
      <c r="F30" s="705">
        <f>IF('ԷնՀ-ՄԷԳ (ՏՋ)'!F30=0,"",-'ԷնՀ-ՄԷԳ (ՏՋ)'!F30/Ջերմարարություն!$D$6)</f>
        <v>-5.4599271475842013</v>
      </c>
      <c r="G30" s="561" t="str">
        <f>IF('ԷնՀ-ՄԷԳ (ՏՋ)'!G30=0,"",-'ԷնՀ-ՄԷԳ (ՏՋ)'!G30/Ջերմարարություն!$D$6)</f>
        <v/>
      </c>
      <c r="H30" s="558" t="str">
        <f>IF('ԷնՀ-ՄԷԳ (ՏՋ)'!H30=0,"",-'ԷնՀ-ՄԷԳ (ՏՋ)'!H30/Ջերմարարություն!$D$6)</f>
        <v/>
      </c>
      <c r="I30" s="558" t="str">
        <f>IF('ԷնՀ-ՄԷԳ (ՏՋ)'!I30=0,"",-'ԷնՀ-ՄԷԳ (ՏՋ)'!I30/Ջերմարարություն!$D$6)</f>
        <v/>
      </c>
      <c r="J30" s="558" t="str">
        <f>IF('ԷնՀ-ՄԷԳ (ՏՋ)'!J30=0,"",-'ԷնՀ-ՄԷԳ (ՏՋ)'!J30/Ջերմարարություն!$D$6)</f>
        <v/>
      </c>
      <c r="K30" s="558" t="str">
        <f>IF('ԷնՀ-ՄԷԳ (ՏՋ)'!K30=0,"",-'ԷնՀ-ՄԷԳ (ՏՋ)'!K30/Ջերմարարություն!$D$6)</f>
        <v/>
      </c>
      <c r="L30" s="558" t="str">
        <f>IF('ԷնՀ-ՄԷԳ (ՏՋ)'!L30=0,"",-'ԷնՀ-ՄԷԳ (ՏՋ)'!L30/Ջերմարարություն!$D$6)</f>
        <v/>
      </c>
      <c r="M30" s="558" t="str">
        <f>IF('ԷնՀ-ՄԷԳ (ՏՋ)'!M30=0,"",-'ԷնՀ-ՄԷԳ (ՏՋ)'!M30/Ջերմարարություն!$D$6)</f>
        <v/>
      </c>
      <c r="N30" s="559" t="str">
        <f>IF('ԷնՀ-ՄԷԳ (ՏՋ)'!N30=0,"",-'ԷնՀ-ՄԷԳ (ՏՋ)'!N30/Ջերմարարություն!$D$6)</f>
        <v/>
      </c>
      <c r="O30" s="558" t="str">
        <f>IF('ԷնՀ-ՄԷԳ (ՏՋ)'!O30=0,"",-'ԷնՀ-ՄԷԳ (ՏՋ)'!O30/Ջերմարարություն!$D$6)</f>
        <v/>
      </c>
      <c r="P30" s="558" t="str">
        <f>IF('ԷնՀ-ՄԷԳ (ՏՋ)'!P30=0,"",-'ԷնՀ-ՄԷԳ (ՏՋ)'!P30/Ջերմարարություն!$D$6)</f>
        <v/>
      </c>
      <c r="Q30" s="558" t="str">
        <f>IF('ԷնՀ-ՄԷԳ (ՏՋ)'!Q30=0,"",-'ԷնՀ-ՄԷԳ (ՏՋ)'!Q30/Ջերմարարություն!$D$6)</f>
        <v/>
      </c>
      <c r="R30" s="558" t="str">
        <f>IF('ԷնՀ-ՄԷԳ (ՏՋ)'!R30=0,"",-'ԷնՀ-ՄԷԳ (ՏՋ)'!R30/Ջերմարարություն!$D$6)</f>
        <v/>
      </c>
      <c r="S30" s="558" t="str">
        <f>IF('ԷնՀ-ՄԷԳ (ՏՋ)'!S30=0,"",-'ԷնՀ-ՄԷԳ (ՏՋ)'!S30/Ջերմարարություն!$D$6)</f>
        <v/>
      </c>
      <c r="T30" s="558" t="str">
        <f>IF('ԷնՀ-ՄԷԳ (ՏՋ)'!T30=0,"",-'ԷնՀ-ՄԷԳ (ՏՋ)'!T30/Ջերմարարություն!$D$6)</f>
        <v/>
      </c>
      <c r="U30" s="558" t="str">
        <f>IF('ԷնՀ-ՄԷԳ (ՏՋ)'!U30=0,"",-'ԷնՀ-ՄԷԳ (ՏՋ)'!U30/Ջերմարարություն!$D$6)</f>
        <v/>
      </c>
      <c r="V30" s="558" t="str">
        <f>IF('ԷնՀ-ՄԷԳ (ՏՋ)'!V30=0,"",-'ԷնՀ-ՄԷԳ (ՏՋ)'!V30/Ջերմարարություն!$D$6)</f>
        <v/>
      </c>
      <c r="W30" s="558" t="str">
        <f>IF('ԷնՀ-ՄԷԳ (ՏՋ)'!W30=0,"",-'ԷնՀ-ՄԷԳ (ՏՋ)'!W30/Ջերմարարություն!$D$6)</f>
        <v/>
      </c>
      <c r="X30" s="558" t="str">
        <f>IF('ԷնՀ-ՄԷԳ (ՏՋ)'!X30=0,"",-'ԷնՀ-ՄԷԳ (ՏՋ)'!X30/Ջերմարարություն!$D$6)</f>
        <v/>
      </c>
      <c r="Y30" s="558" t="str">
        <f>IF('ԷնՀ-ՄԷԳ (ՏՋ)'!Y30=0,"",-'ԷնՀ-ՄԷԳ (ՏՋ)'!Y30/Ջերմարարություն!$D$6)</f>
        <v/>
      </c>
      <c r="Z30" s="558" t="str">
        <f>IF('ԷնՀ-ՄԷԳ (ՏՋ)'!Z30=0,"",-'ԷնՀ-ՄԷԳ (ՏՋ)'!Z30/Ջերմարարություն!$D$6)</f>
        <v/>
      </c>
      <c r="AA30" s="560">
        <f>IF('ԷնՀ-ՄԷԳ (ՏՋ)'!AA30=0,"",-'ԷնՀ-ՄԷԳ (ՏՋ)'!AA30/Ջերմարարություն!$D$6)</f>
        <v>-5.4599271475842013</v>
      </c>
      <c r="AB30" s="561" t="str">
        <f>IF('ԷնՀ-ՄԷԳ (ՏՋ)'!AB30=0,"",-'ԷնՀ-ՄԷԳ (ՏՋ)'!AB30/Ջերմարարություն!$D$6)</f>
        <v/>
      </c>
      <c r="AC30" s="558" t="str">
        <f>IF('ԷնՀ-ՄԷԳ (ՏՋ)'!AC30=0,"",-'ԷնՀ-ՄԷԳ (ՏՋ)'!AC30/Ջերմարարություն!$D$6)</f>
        <v/>
      </c>
      <c r="AD30" s="558" t="str">
        <f>IF('ԷնՀ-ՄԷԳ (ՏՋ)'!AD30=0,"",-'ԷնՀ-ՄԷԳ (ՏՋ)'!AD30/Ջերմարարություն!$D$6)</f>
        <v/>
      </c>
      <c r="AE30" s="558" t="str">
        <f>IF('ԷնՀ-ՄԷԳ (ՏՋ)'!AE30=0,"",-'ԷնՀ-ՄԷԳ (ՏՋ)'!AE30/Ջերմարարություն!$D$6)</f>
        <v/>
      </c>
      <c r="AF30" s="558" t="str">
        <f>IF('ԷնՀ-ՄԷԳ (ՏՋ)'!AF30=0,"",-'ԷնՀ-ՄԷԳ (ՏՋ)'!AF30/Ջերմարարություն!$D$6)</f>
        <v/>
      </c>
      <c r="AG30" s="558" t="str">
        <f>IF('ԷնՀ-ՄԷԳ (ՏՋ)'!AG30=0,"",-'ԷնՀ-ՄԷԳ (ՏՋ)'!AG30/Ջերմարարություն!$D$6)</f>
        <v/>
      </c>
      <c r="AH30" s="558" t="str">
        <f>IF('ԷնՀ-ՄԷԳ (ՏՋ)'!AH30=0,"",-'ԷնՀ-ՄԷԳ (ՏՋ)'!AH30/Ջերմարարություն!$D$6)</f>
        <v/>
      </c>
      <c r="AI30" s="558" t="str">
        <f>IF('ԷնՀ-ՄԷԳ (ՏՋ)'!AI30=0,"",-'ԷնՀ-ՄԷԳ (ՏՋ)'!AI30/Ջերմարարություն!$D$6)</f>
        <v/>
      </c>
      <c r="AJ30" s="558" t="str">
        <f>IF('ԷնՀ-ՄԷԳ (ՏՋ)'!AJ30=0,"",-'ԷնՀ-ՄԷԳ (ՏՋ)'!AJ30/Ջերմարարություն!$D$6)</f>
        <v/>
      </c>
      <c r="AK30" s="559" t="str">
        <f>IF('ԷնՀ-ՄԷԳ (ՏՋ)'!AK30=0,"",-'ԷնՀ-ՄԷԳ (ՏՋ)'!AK30/Ջերմարարություն!$D$6)</f>
        <v/>
      </c>
      <c r="AL30" s="560" t="str">
        <f>IF('ԷնՀ-ՄԷԳ (ՏՋ)'!AL30=0,"",-'ԷնՀ-ՄԷԳ (ՏՋ)'!AL30/Ջերմարարություն!$D$6)</f>
        <v/>
      </c>
      <c r="AM30" s="562" t="str">
        <f>IF('ԷնՀ-ՄԷԳ (ՏՋ)'!AM30=0,"",-'ԷնՀ-ՄԷԳ (ՏՋ)'!AM30/Ջերմարարություն!$D$6)</f>
        <v/>
      </c>
      <c r="AN30" s="206"/>
    </row>
    <row r="31" spans="2:40" ht="14.25" outlineLevel="1" thickBot="1">
      <c r="B31" s="896">
        <v>5.6</v>
      </c>
      <c r="C31" s="753" t="s">
        <v>515</v>
      </c>
      <c r="D31" s="754" t="s">
        <v>516</v>
      </c>
      <c r="E31" s="819" t="s">
        <v>200</v>
      </c>
      <c r="F31" s="756" t="str">
        <f>IF('ԷնՀ-ՄԷԳ (ՏՋ)'!F31=0,"",-'ԷնՀ-ՄԷԳ (ՏՋ)'!F31/Ջերմարարություն!$D$6)</f>
        <v/>
      </c>
      <c r="G31" s="572" t="str">
        <f>IF('ԷնՀ-ՄԷԳ (ՏՋ)'!G31=0,"",-'ԷնՀ-ՄԷԳ (ՏՋ)'!G31/Ջերմարարություն!$D$6)</f>
        <v/>
      </c>
      <c r="H31" s="569" t="str">
        <f>IF('ԷնՀ-ՄԷԳ (ՏՋ)'!H31=0,"",-'ԷնՀ-ՄԷԳ (ՏՋ)'!H31/Ջերմարարություն!$D$6)</f>
        <v/>
      </c>
      <c r="I31" s="569" t="str">
        <f>IF('ԷնՀ-ՄԷԳ (ՏՋ)'!I31=0,"",-'ԷնՀ-ՄԷԳ (ՏՋ)'!I31/Ջերմարարություն!$D$6)</f>
        <v/>
      </c>
      <c r="J31" s="569" t="str">
        <f>IF('ԷնՀ-ՄԷԳ (ՏՋ)'!J31=0,"",-'ԷնՀ-ՄԷԳ (ՏՋ)'!J31/Ջերմարարություն!$D$6)</f>
        <v/>
      </c>
      <c r="K31" s="569" t="str">
        <f>IF('ԷնՀ-ՄԷԳ (ՏՋ)'!K31=0,"",-'ԷնՀ-ՄԷԳ (ՏՋ)'!K31/Ջերմարարություն!$D$6)</f>
        <v/>
      </c>
      <c r="L31" s="569" t="str">
        <f>IF('ԷնՀ-ՄԷԳ (ՏՋ)'!L31=0,"",-'ԷնՀ-ՄԷԳ (ՏՋ)'!L31/Ջերմարարություն!$D$6)</f>
        <v/>
      </c>
      <c r="M31" s="569" t="str">
        <f>IF('ԷնՀ-ՄԷԳ (ՏՋ)'!M31=0,"",-'ԷնՀ-ՄԷԳ (ՏՋ)'!M31/Ջերմարարություն!$D$6)</f>
        <v/>
      </c>
      <c r="N31" s="570" t="str">
        <f>IF('ԷնՀ-ՄԷԳ (ՏՋ)'!N31=0,"",-'ԷնՀ-ՄԷԳ (ՏՋ)'!N31/Ջերմարարություն!$D$6)</f>
        <v/>
      </c>
      <c r="O31" s="569" t="str">
        <f>IF('ԷնՀ-ՄԷԳ (ՏՋ)'!O31=0,"",-'ԷնՀ-ՄԷԳ (ՏՋ)'!O31/Ջերմարարություն!$D$6)</f>
        <v/>
      </c>
      <c r="P31" s="569" t="str">
        <f>IF('ԷնՀ-ՄԷԳ (ՏՋ)'!P31=0,"",-'ԷնՀ-ՄԷԳ (ՏՋ)'!P31/Ջերմարարություն!$D$6)</f>
        <v/>
      </c>
      <c r="Q31" s="569" t="str">
        <f>IF('ԷնՀ-ՄԷԳ (ՏՋ)'!Q31=0,"",-'ԷնՀ-ՄԷԳ (ՏՋ)'!Q31/Ջերմարարություն!$D$6)</f>
        <v/>
      </c>
      <c r="R31" s="569" t="str">
        <f>IF('ԷնՀ-ՄԷԳ (ՏՋ)'!R31=0,"",-'ԷնՀ-ՄԷԳ (ՏՋ)'!R31/Ջերմարարություն!$D$6)</f>
        <v/>
      </c>
      <c r="S31" s="569" t="str">
        <f>IF('ԷնՀ-ՄԷԳ (ՏՋ)'!S31=0,"",-'ԷնՀ-ՄԷԳ (ՏՋ)'!S31/Ջերմարարություն!$D$6)</f>
        <v/>
      </c>
      <c r="T31" s="569" t="str">
        <f>IF('ԷնՀ-ՄԷԳ (ՏՋ)'!T31=0,"",-'ԷնՀ-ՄԷԳ (ՏՋ)'!T31/Ջերմարարություն!$D$6)</f>
        <v/>
      </c>
      <c r="U31" s="569" t="str">
        <f>IF('ԷնՀ-ՄԷԳ (ՏՋ)'!U31=0,"",-'ԷնՀ-ՄԷԳ (ՏՋ)'!U31/Ջերմարարություն!$D$6)</f>
        <v/>
      </c>
      <c r="V31" s="569" t="str">
        <f>IF('ԷնՀ-ՄԷԳ (ՏՋ)'!V31=0,"",-'ԷնՀ-ՄԷԳ (ՏՋ)'!V31/Ջերմարարություն!$D$6)</f>
        <v/>
      </c>
      <c r="W31" s="569" t="str">
        <f>IF('ԷնՀ-ՄԷԳ (ՏՋ)'!W31=0,"",-'ԷնՀ-ՄԷԳ (ՏՋ)'!W31/Ջերմարարություն!$D$6)</f>
        <v/>
      </c>
      <c r="X31" s="569" t="str">
        <f>IF('ԷնՀ-ՄԷԳ (ՏՋ)'!X31=0,"",-'ԷնՀ-ՄԷԳ (ՏՋ)'!X31/Ջերմարարություն!$D$6)</f>
        <v/>
      </c>
      <c r="Y31" s="569" t="str">
        <f>IF('ԷնՀ-ՄԷԳ (ՏՋ)'!Y31=0,"",-'ԷնՀ-ՄԷԳ (ՏՋ)'!Y31/Ջերմարարություն!$D$6)</f>
        <v/>
      </c>
      <c r="Z31" s="569" t="str">
        <f>IF('ԷնՀ-ՄԷԳ (ՏՋ)'!Z31=0,"",-'ԷնՀ-ՄԷԳ (ՏՋ)'!Z31/Ջերմարարություն!$D$6)</f>
        <v/>
      </c>
      <c r="AA31" s="571" t="str">
        <f>IF('ԷնՀ-ՄԷԳ (ՏՋ)'!AA31=0,"",-'ԷնՀ-ՄԷԳ (ՏՋ)'!AA31/Ջերմարարություն!$D$6)</f>
        <v/>
      </c>
      <c r="AB31" s="572" t="str">
        <f>IF('ԷնՀ-ՄԷԳ (ՏՋ)'!AB31=0,"",-'ԷնՀ-ՄԷԳ (ՏՋ)'!AB31/Ջերմարարություն!$D$6)</f>
        <v/>
      </c>
      <c r="AC31" s="569" t="str">
        <f>IF('ԷնՀ-ՄԷԳ (ՏՋ)'!AC31=0,"",-'ԷնՀ-ՄԷԳ (ՏՋ)'!AC31/Ջերմարարություն!$D$6)</f>
        <v/>
      </c>
      <c r="AD31" s="569" t="str">
        <f>IF('ԷնՀ-ՄԷԳ (ՏՋ)'!AD31=0,"",-'ԷնՀ-ՄԷԳ (ՏՋ)'!AD31/Ջերմարարություն!$D$6)</f>
        <v/>
      </c>
      <c r="AE31" s="569" t="str">
        <f>IF('ԷնՀ-ՄԷԳ (ՏՋ)'!AE31=0,"",-'ԷնՀ-ՄԷԳ (ՏՋ)'!AE31/Ջերմարարություն!$D$6)</f>
        <v/>
      </c>
      <c r="AF31" s="569" t="str">
        <f>IF('ԷնՀ-ՄԷԳ (ՏՋ)'!AF31=0,"",-'ԷնՀ-ՄԷԳ (ՏՋ)'!AF31/Ջերմարարություն!$D$6)</f>
        <v/>
      </c>
      <c r="AG31" s="569" t="str">
        <f>IF('ԷնՀ-ՄԷԳ (ՏՋ)'!AG31=0,"",-'ԷնՀ-ՄԷԳ (ՏՋ)'!AG31/Ջերմարարություն!$D$6)</f>
        <v/>
      </c>
      <c r="AH31" s="569" t="str">
        <f>IF('ԷնՀ-ՄԷԳ (ՏՋ)'!AH31=0,"",-'ԷնՀ-ՄԷԳ (ՏՋ)'!AH31/Ջերմարարություն!$D$6)</f>
        <v/>
      </c>
      <c r="AI31" s="569" t="str">
        <f>IF('ԷնՀ-ՄԷԳ (ՏՋ)'!AI31=0,"",-'ԷնՀ-ՄԷԳ (ՏՋ)'!AI31/Ջերմարարություն!$D$6)</f>
        <v/>
      </c>
      <c r="AJ31" s="569" t="str">
        <f>IF('ԷնՀ-ՄԷԳ (ՏՋ)'!AJ31=0,"",-'ԷնՀ-ՄԷԳ (ՏՋ)'!AJ31/Ջերմարարություն!$D$6)</f>
        <v/>
      </c>
      <c r="AK31" s="570" t="str">
        <f>IF('ԷնՀ-ՄԷԳ (ՏՋ)'!AK31=0,"",-'ԷնՀ-ՄԷԳ (ՏՋ)'!AK31/Ջերմարարություն!$D$6)</f>
        <v/>
      </c>
      <c r="AL31" s="571" t="str">
        <f>IF('ԷնՀ-ՄԷԳ (ՏՋ)'!AL31=0,"",-'ԷնՀ-ՄԷԳ (ՏՋ)'!AL31/Ջերմարարություն!$D$6)</f>
        <v/>
      </c>
      <c r="AM31" s="573" t="str">
        <f>IF('ԷնՀ-ՄԷԳ (ՏՋ)'!AM31=0,"",-'ԷնՀ-ՄԷԳ (ՏՋ)'!AM31/Ջերմարարություն!$D$6)</f>
        <v/>
      </c>
      <c r="AN31" s="206"/>
    </row>
    <row r="32" spans="2:40" ht="15" thickBot="1">
      <c r="B32" s="900">
        <v>6</v>
      </c>
      <c r="C32" s="724" t="s">
        <v>517</v>
      </c>
      <c r="D32" s="725" t="s">
        <v>518</v>
      </c>
      <c r="E32" s="814" t="s">
        <v>37</v>
      </c>
      <c r="F32" s="726">
        <f>IF('ԷնՀ-ՄԷԳ (ՏՋ)'!F32=0,"",-'ԷնՀ-ՄԷԳ (ՏՋ)'!F32/Ջերմարարություն!$D$6)</f>
        <v>-179.75367943007544</v>
      </c>
      <c r="G32" s="727" t="str">
        <f>IF('ԷնՀ-ՄԷԳ (ՏՋ)'!G32=0,"",-'ԷնՀ-ՄԷԳ (ՏՋ)'!G32/Ջերմարարություն!$D$6)</f>
        <v/>
      </c>
      <c r="H32" s="727" t="str">
        <f>IF('ԷնՀ-ՄԷԳ (ՏՋ)'!H32=0,"",-'ԷնՀ-ՄԷԳ (ՏՋ)'!H32/Ջերմարարություն!$D$6)</f>
        <v/>
      </c>
      <c r="I32" s="727" t="str">
        <f>IF('ԷնՀ-ՄԷԳ (ՏՋ)'!I32=0,"",-'ԷնՀ-ՄԷԳ (ՏՋ)'!I32/Ջերմարարություն!$D$6)</f>
        <v/>
      </c>
      <c r="J32" s="727" t="str">
        <f>IF('ԷնՀ-ՄԷԳ (ՏՋ)'!J32=0,"",-'ԷնՀ-ՄԷԳ (ՏՋ)'!J32/Ջերմարարություն!$D$6)</f>
        <v/>
      </c>
      <c r="K32" s="727" t="str">
        <f>IF('ԷնՀ-ՄԷԳ (ՏՋ)'!K32=0,"",-'ԷնՀ-ՄԷԳ (ՏՋ)'!K32/Ջերմարարություն!$D$6)</f>
        <v/>
      </c>
      <c r="L32" s="727" t="str">
        <f>IF('ԷնՀ-ՄԷԳ (ՏՋ)'!L32=0,"",-'ԷնՀ-ՄԷԳ (ՏՋ)'!L32/Ջերմարարություն!$D$6)</f>
        <v/>
      </c>
      <c r="M32" s="727" t="str">
        <f>IF('ԷնՀ-ՄԷԳ (ՏՋ)'!M32=0,"",-'ԷնՀ-ՄԷԳ (ՏՋ)'!M32/Ջերմարարություն!$D$6)</f>
        <v/>
      </c>
      <c r="N32" s="727" t="str">
        <f>IF('ԷնՀ-ՄԷԳ (ՏՋ)'!N32=0,"",-'ԷնՀ-ՄԷԳ (ՏՋ)'!N32/Ջերմարարություն!$D$6)</f>
        <v/>
      </c>
      <c r="O32" s="727" t="str">
        <f>IF('ԷնՀ-ՄԷԳ (ՏՋ)'!O32=0,"",-'ԷնՀ-ՄԷԳ (ՏՋ)'!O32/Ջերմարարություն!$D$6)</f>
        <v/>
      </c>
      <c r="P32" s="727" t="str">
        <f>IF('ԷնՀ-ՄԷԳ (ՏՋ)'!P32=0,"",-'ԷնՀ-ՄԷԳ (ՏՋ)'!P32/Ջերմարարություն!$D$6)</f>
        <v/>
      </c>
      <c r="Q32" s="727" t="str">
        <f>IF('ԷնՀ-ՄԷԳ (ՏՋ)'!Q32=0,"",-'ԷնՀ-ՄԷԳ (ՏՋ)'!Q32/Ջերմարարություն!$D$6)</f>
        <v/>
      </c>
      <c r="R32" s="727" t="str">
        <f>IF('ԷնՀ-ՄԷԳ (ՏՋ)'!R32=0,"",-'ԷնՀ-ՄԷԳ (ՏՋ)'!R32/Ջերմարարություն!$D$6)</f>
        <v/>
      </c>
      <c r="S32" s="727" t="str">
        <f>IF('ԷնՀ-ՄԷԳ (ՏՋ)'!S32=0,"",-'ԷնՀ-ՄԷԳ (ՏՋ)'!S32/Ջերմարարություն!$D$6)</f>
        <v/>
      </c>
      <c r="T32" s="727" t="str">
        <f>IF('ԷնՀ-ՄԷԳ (ՏՋ)'!T32=0,"",-'ԷնՀ-ՄԷԳ (ՏՋ)'!T32/Ջերմարարություն!$D$6)</f>
        <v/>
      </c>
      <c r="U32" s="727" t="str">
        <f>IF('ԷնՀ-ՄԷԳ (ՏՋ)'!U32=0,"",-'ԷնՀ-ՄԷԳ (ՏՋ)'!U32/Ջերմարարություն!$D$6)</f>
        <v/>
      </c>
      <c r="V32" s="727" t="str">
        <f>IF('ԷնՀ-ՄԷԳ (ՏՋ)'!V32=0,"",-'ԷնՀ-ՄԷԳ (ՏՋ)'!V32/Ջերմարարություն!$D$6)</f>
        <v/>
      </c>
      <c r="W32" s="727" t="str">
        <f>IF('ԷնՀ-ՄԷԳ (ՏՋ)'!W32=0,"",-'ԷնՀ-ՄԷԳ (ՏՋ)'!W32/Ջերմարարություն!$D$6)</f>
        <v/>
      </c>
      <c r="X32" s="727" t="str">
        <f>IF('ԷնՀ-ՄԷԳ (ՏՋ)'!X32=0,"",-'ԷնՀ-ՄԷԳ (ՏՋ)'!X32/Ջերմարարություն!$D$6)</f>
        <v/>
      </c>
      <c r="Y32" s="727" t="str">
        <f>IF('ԷնՀ-ՄԷԳ (ՏՋ)'!Y32=0,"",-'ԷնՀ-ՄԷԳ (ՏՋ)'!Y32/Ջերմարարություն!$D$6)</f>
        <v/>
      </c>
      <c r="Z32" s="727" t="str">
        <f>IF('ԷնՀ-ՄԷԳ (ՏՋ)'!Z32=0,"",-'ԷնՀ-ՄԷԳ (ՏՋ)'!Z32/Ջերմարարություն!$D$6)</f>
        <v/>
      </c>
      <c r="AA32" s="727">
        <f>IF('ԷնՀ-ՄԷԳ (ՏՋ)'!AA32=0,"",-'ԷնՀ-ՄԷԳ (ՏՋ)'!AA32/Ջերմարարություն!$D$6)</f>
        <v>-118.54660003769941</v>
      </c>
      <c r="AB32" s="727" t="str">
        <f>IF('ԷնՀ-ՄԷԳ (ՏՋ)'!AB32=0,"",-'ԷնՀ-ՄԷԳ (ՏՋ)'!AB32/Ջերմարարություն!$D$6)</f>
        <v/>
      </c>
      <c r="AC32" s="727" t="str">
        <f>IF('ԷնՀ-ՄԷԳ (ՏՋ)'!AC32=0,"",-'ԷնՀ-ՄԷԳ (ՏՋ)'!AC32/Ջերմարարություն!$D$6)</f>
        <v/>
      </c>
      <c r="AD32" s="727" t="str">
        <f>IF('ԷնՀ-ՄԷԳ (ՏՋ)'!AD32=0,"",-'ԷնՀ-ՄԷԳ (ՏՋ)'!AD32/Ջերմարարություն!$D$6)</f>
        <v/>
      </c>
      <c r="AE32" s="727" t="str">
        <f>IF('ԷնՀ-ՄԷԳ (ՏՋ)'!AE32=0,"",-'ԷնՀ-ՄԷԳ (ՏՋ)'!AE32/Ջերմարարություն!$D$6)</f>
        <v/>
      </c>
      <c r="AF32" s="727" t="str">
        <f>IF('ԷնՀ-ՄԷԳ (ՏՋ)'!AF32=0,"",-'ԷնՀ-ՄԷԳ (ՏՋ)'!AF32/Ջերմարարություն!$D$6)</f>
        <v/>
      </c>
      <c r="AG32" s="727" t="str">
        <f>IF('ԷնՀ-ՄԷԳ (ՏՋ)'!AG32=0,"",-'ԷնՀ-ՄԷԳ (ՏՋ)'!AG32/Ջերմարարություն!$D$6)</f>
        <v/>
      </c>
      <c r="AH32" s="727" t="str">
        <f>IF('ԷնՀ-ՄԷԳ (ՏՋ)'!AH32=0,"",-'ԷնՀ-ՄԷԳ (ՏՋ)'!AH32/Ջերմարարություն!$D$6)</f>
        <v/>
      </c>
      <c r="AI32" s="727" t="str">
        <f>IF('ԷնՀ-ՄԷԳ (ՏՋ)'!AI32=0,"",-'ԷնՀ-ՄԷԳ (ՏՋ)'!AI32/Ջերմարարություն!$D$6)</f>
        <v/>
      </c>
      <c r="AJ32" s="727" t="str">
        <f>IF('ԷնՀ-ՄԷԳ (ՏՋ)'!AJ32=0,"",-'ԷնՀ-ՄԷԳ (ՏՋ)'!AJ32/Ջերմարարություն!$D$6)</f>
        <v/>
      </c>
      <c r="AK32" s="727" t="str">
        <f>IF('ԷնՀ-ՄԷԳ (ՏՋ)'!AK32=0,"",-'ԷնՀ-ՄԷԳ (ՏՋ)'!AK32/Ջերմարարություն!$D$6)</f>
        <v/>
      </c>
      <c r="AL32" s="727">
        <f>IF('ԷնՀ-ՄԷԳ (ՏՋ)'!AL32=0,"",-'ԷնՀ-ՄԷԳ (ՏՋ)'!AL32/Ջերմարարություն!$D$6)</f>
        <v>-0.50157638291774143</v>
      </c>
      <c r="AM32" s="971">
        <f>IF('ԷնՀ-ՄԷԳ (ՏՋ)'!AM32=0,"",-'ԷնՀ-ՄԷԳ (ՏՋ)'!AM32/Ջերմարարություն!$D$6)</f>
        <v>-60.70550300945829</v>
      </c>
      <c r="AN32" s="206"/>
    </row>
    <row r="33" spans="1:40" ht="15" thickBot="1">
      <c r="B33" s="899">
        <v>7</v>
      </c>
      <c r="C33" s="707" t="s">
        <v>695</v>
      </c>
      <c r="D33" s="708" t="s">
        <v>696</v>
      </c>
      <c r="E33" s="813" t="s">
        <v>697</v>
      </c>
      <c r="F33" s="595">
        <f>IF('ԷնՀ-ՄԷԳ (ՏՋ)'!F33=0,"",'ԷնՀ-ՄԷԳ (ՏՋ)'!F33/Ջերմարարություն!$D$6)</f>
        <v>2118.6644390604761</v>
      </c>
      <c r="G33" s="596">
        <f>IF('ԷնՀ-ՄԷԳ (ՏՋ)'!G33=0,"",'ԷնՀ-ՄԷԳ (ՏՋ)'!G33/Ջերմարարություն!$D$6)</f>
        <v>1.2749162606286422</v>
      </c>
      <c r="H33" s="596">
        <f>IF('ԷնՀ-ՄԷԳ (ՏՋ)'!H33=0,"",'ԷնՀ-ՄԷԳ (ՏՋ)'!H33/Ջերմարարություն!$D$6)</f>
        <v>1.1177987962166808E-2</v>
      </c>
      <c r="I33" s="596">
        <f>IF('ԷնՀ-ՄԷԳ (ՏՋ)'!I33=0,"",'ԷնՀ-ՄԷԳ (ՏՋ)'!I33/Ջերմարարություն!$D$6)</f>
        <v>0.67522929206076232</v>
      </c>
      <c r="J33" s="596">
        <f>IF('ԷնՀ-ՄԷԳ (ՏՋ)'!J33=0,"",'ԷնՀ-ՄԷԳ (ՏՋ)'!J33/Ջերմարարություն!$D$6)</f>
        <v>0.56533748925193461</v>
      </c>
      <c r="K33" s="596">
        <f>IF('ԷնՀ-ՄԷԳ (ՏՋ)'!K33=0,"",'ԷնՀ-ՄԷԳ (ՏՋ)'!K33/Ջերմարարություն!$D$6)</f>
        <v>2.3171491353778571E-2</v>
      </c>
      <c r="L33" s="596" t="str">
        <f>IF('ԷնՀ-ՄԷԳ (ՏՋ)'!L33=0,"",'ԷնՀ-ՄԷԳ (ՏՋ)'!L33/Ջերմարարություն!$D$6)</f>
        <v/>
      </c>
      <c r="M33" s="596" t="str">
        <f>IF('ԷնՀ-ՄԷԳ (ՏՋ)'!M33=0,"",'ԷնՀ-ՄԷԳ (ՏՋ)'!M33/Ջերմարարություն!$D$6)</f>
        <v/>
      </c>
      <c r="N33" s="596">
        <f>IF('ԷնՀ-ՄԷԳ (ՏՋ)'!N33=0,"",'ԷնՀ-ՄԷԳ (ՏՋ)'!N33/Ջերմարարություն!$D$6)</f>
        <v>301.17323407853252</v>
      </c>
      <c r="O33" s="596">
        <f>IF('ԷնՀ-ՄԷԳ (ՏՋ)'!O33=0,"",'ԷնՀ-ՄԷԳ (ՏՋ)'!O33/Ջերմարարություն!$D$6)</f>
        <v>1.1317617273335241</v>
      </c>
      <c r="P33" s="596">
        <f>IF('ԷնՀ-ՄԷԳ (ՏՋ)'!P33=0,"",'ԷնՀ-ՄԷԳ (ՏՋ)'!P33/Ջերմարարություն!$D$6)</f>
        <v>146.70593508168531</v>
      </c>
      <c r="Q33" s="596" t="str">
        <f>IF('ԷնՀ-ՄԷԳ (ՏՋ)'!Q33=0,"",'ԷնՀ-ՄԷԳ (ՏՋ)'!Q33/Ջերմարարություն!$D$6)</f>
        <v/>
      </c>
      <c r="R33" s="596">
        <f>IF('ԷնՀ-ՄԷԳ (ՏՋ)'!R33=0,"",'ԷնՀ-ՄԷԳ (ՏՋ)'!R33/Ջերմարարություն!$D$6)</f>
        <v>8.7675551734021209E-2</v>
      </c>
      <c r="S33" s="596" t="str">
        <f>IF('ԷնՀ-ՄԷԳ (ՏՋ)'!S33=0,"",'ԷնՀ-ՄԷԳ (ՏՋ)'!S33/Ջերմարարություն!$D$6)</f>
        <v/>
      </c>
      <c r="T33" s="596">
        <f>IF('ԷնՀ-ՄԷԳ (ՏՋ)'!T33=0,"",'ԷնՀ-ՄԷԳ (ՏՋ)'!T33/Ջերմարարություն!$D$6)</f>
        <v>7.576589280596159</v>
      </c>
      <c r="U33" s="596">
        <f>IF('ԷնՀ-ՄԷԳ (ՏՋ)'!U33=0,"",'ԷնՀ-ՄԷԳ (ՏՋ)'!U33/Ջերմարարություն!$D$6)</f>
        <v>121.29726282602464</v>
      </c>
      <c r="V33" s="596">
        <f>IF('ԷնՀ-ՄԷԳ (ՏՋ)'!V33=0,"",'ԷնՀ-ՄԷԳ (ՏՋ)'!V33/Ջերմարարություն!$D$6)</f>
        <v>0.28876182287188307</v>
      </c>
      <c r="W33" s="596">
        <f>IF('ԷնՀ-ՄԷԳ (ՏՋ)'!W33=0,"",'ԷնՀ-ՄԷԳ (ՏՋ)'!W33/Ջերմարարություն!$D$6)</f>
        <v>6.217439476449794</v>
      </c>
      <c r="X33" s="596">
        <f>IF('ԷնՀ-ՄԷԳ (ՏՋ)'!X33=0,"",'ԷնՀ-ՄԷԳ (ՏՋ)'!X33/Ջերմարարություն!$D$6)</f>
        <v>1.1192318715964461E-3</v>
      </c>
      <c r="Y33" s="596">
        <f>IF('ԷնՀ-ՄԷԳ (ՏՋ)'!Y33=0,"",'ԷնՀ-ՄԷԳ (ՏՋ)'!Y33/Ջերմարարություն!$D$6)</f>
        <v>14.938066265405556</v>
      </c>
      <c r="Z33" s="596">
        <f>IF('ԷնՀ-ՄԷԳ (ՏՋ)'!Z33=0,"",'ԷնՀ-ՄԷԳ (ՏՋ)'!Z33/Ջերմարարություն!$D$6)</f>
        <v>2.9286228145600459</v>
      </c>
      <c r="AA33" s="596">
        <f>IF('ԷնՀ-ՄԷԳ (ՏՋ)'!AA33=0,"",'ԷնՀ-ՄԷԳ (ՏՋ)'!AA33/Ջերմարարություն!$D$6)</f>
        <v>1209.6187326498527</v>
      </c>
      <c r="AB33" s="596">
        <f>IF('ԷնՀ-ՄԷԳ (ՏՋ)'!AB33=0,"",'ԷնՀ-ՄԷԳ (ՏՋ)'!AB33/Ջերմարարություն!$D$6)</f>
        <v>148.11866049488867</v>
      </c>
      <c r="AC33" s="596" t="str">
        <f>IF('ԷնՀ-ՄԷԳ (ՏՋ)'!AC33=0,"",'ԷնՀ-ՄԷԳ (ՏՋ)'!AC33/Ջերմարարություն!$D$6)</f>
        <v/>
      </c>
      <c r="AD33" s="596" t="str">
        <f>IF('ԷնՀ-ՄԷԳ (ՏՋ)'!AD33=0,"",'ԷնՀ-ՄԷԳ (ՏՋ)'!AD33/Ջերմարարություն!$D$6)</f>
        <v/>
      </c>
      <c r="AE33" s="596" t="str">
        <f>IF('ԷնՀ-ՄԷԳ (ՏՋ)'!AE33=0,"",'ԷնՀ-ՄԷԳ (ՏՋ)'!AE33/Ջերմարարություն!$D$6)</f>
        <v/>
      </c>
      <c r="AF33" s="596">
        <f>IF('ԷնՀ-ՄԷԳ (ՏՋ)'!AF33=0,"",'ԷնՀ-ՄԷԳ (ՏՋ)'!AF33/Ջերմարարություն!$D$6)</f>
        <v>2.2184006878761826</v>
      </c>
      <c r="AG33" s="596">
        <f>IF('ԷնՀ-ՄԷԳ (ՏՋ)'!AG33=0,"",'ԷնՀ-ՄԷԳ (ՏՋ)'!AG33/Ջերմարարություն!$D$6)</f>
        <v>84.450600697430005</v>
      </c>
      <c r="AH33" s="596">
        <f>IF('ԷնՀ-ՄԷԳ (ՏՋ)'!AH33=0,"",'ԷնՀ-ՄԷԳ (ՏՋ)'!AH33/Ջերմարարություն!$D$6)</f>
        <v>6.0380906659023603</v>
      </c>
      <c r="AI33" s="596">
        <f>IF('ԷնՀ-ՄԷԳ (ՏՋ)'!AI33=0,"",'ԷնՀ-ՄԷԳ (ՏՋ)'!AI33/Ջերմարարություն!$D$6)</f>
        <v>55.411568443680125</v>
      </c>
      <c r="AJ33" s="596" t="str">
        <f>IF('ԷնՀ-ՄԷԳ (ՏՋ)'!AJ33=0,"",'ԷնՀ-ՄԷԳ (ՏՋ)'!AJ33/Ջերմարարություն!$D$6)</f>
        <v/>
      </c>
      <c r="AK33" s="596" t="str">
        <f>IF('ԷնՀ-ՄԷԳ (ՏՋ)'!AK33=0,"",'ԷնՀ-ՄԷԳ (ՏՋ)'!AK33/Ջերմարարություն!$D$6)</f>
        <v/>
      </c>
      <c r="AL33" s="596">
        <f>IF('ԷնՀ-ՄԷԳ (ՏՋ)'!AL33=0,"",'ԷնՀ-ՄԷԳ (ՏՋ)'!AL33/Ջերմարարություն!$D$6)</f>
        <v>0.26273048629024554</v>
      </c>
      <c r="AM33" s="598">
        <f>IF('ԷնՀ-ՄԷԳ (ՏՋ)'!AM33=0,"",'ԷնՀ-ՄԷԳ (ՏՋ)'!AM33/Ջերմարարություն!$D$6)</f>
        <v>458.21616509028388</v>
      </c>
      <c r="AN33" s="206"/>
    </row>
    <row r="34" spans="1:40" ht="26.25" thickBot="1">
      <c r="A34" s="108"/>
      <c r="B34" s="903">
        <v>7.1</v>
      </c>
      <c r="C34" s="768" t="s">
        <v>527</v>
      </c>
      <c r="D34" s="769" t="s">
        <v>528</v>
      </c>
      <c r="E34" s="820" t="s">
        <v>141</v>
      </c>
      <c r="F34" s="726">
        <f>IF('ԷնՀ-ՄԷԳ (ՏՋ)'!F34=0,"",'ԷնՀ-ՄԷԳ (ՏՋ)'!F34/Ջերմարարություն!$D$6)</f>
        <v>2089.2672669588578</v>
      </c>
      <c r="G34" s="727">
        <f>IF('ԷնՀ-ՄԷԳ (ՏՋ)'!G34=0,"",'ԷնՀ-ՄԷԳ (ՏՋ)'!G34/Ջերմարարություն!$D$6)</f>
        <v>1.2517447692748638</v>
      </c>
      <c r="H34" s="727">
        <f>IF('ԷնՀ-ՄԷԳ (ՏՋ)'!H34=0,"",'ԷնՀ-ՄԷԳ (ՏՋ)'!H34/Ջերմարարություն!$D$6)</f>
        <v>1.1177987962166808E-2</v>
      </c>
      <c r="I34" s="727">
        <f>IF('ԷնՀ-ՄԷԳ (ՏՋ)'!I34=0,"",'ԷնՀ-ՄԷԳ (ՏՋ)'!I34/Ջերմարարություն!$D$6)</f>
        <v>0.67522929206076232</v>
      </c>
      <c r="J34" s="727">
        <f>IF('ԷնՀ-ՄԷԳ (ՏՋ)'!J34=0,"",'ԷնՀ-ՄԷԳ (ՏՋ)'!J34/Ջերմարարություն!$D$6)</f>
        <v>0.56533748925193461</v>
      </c>
      <c r="K34" s="727" t="str">
        <f>IF('ԷնՀ-ՄԷԳ (ՏՋ)'!K34=0,"",'ԷնՀ-ՄԷԳ (ՏՋ)'!K34/Ջերմարարություն!$D$6)</f>
        <v/>
      </c>
      <c r="L34" s="727" t="str">
        <f>IF('ԷնՀ-ՄԷԳ (ՏՋ)'!L34=0,"",'ԷնՀ-ՄԷԳ (ՏՋ)'!L34/Ջերմարարություն!$D$6)</f>
        <v/>
      </c>
      <c r="M34" s="727" t="str">
        <f>IF('ԷնՀ-ՄԷԳ (ՏՋ)'!M34=0,"",'ԷնՀ-ՄԷԳ (ՏՋ)'!M34/Ջերմարարություն!$D$6)</f>
        <v/>
      </c>
      <c r="N34" s="727">
        <f>IF('ԷնՀ-ՄԷԳ (ՏՋ)'!N34=0,"",'ԷնՀ-ՄԷԳ (ՏՋ)'!N34/Ջերմարարություն!$D$6)</f>
        <v>276.79525819241428</v>
      </c>
      <c r="O34" s="727">
        <f>IF('ԷնՀ-ՄԷԳ (ՏՋ)'!O34=0,"",'ԷնՀ-ՄԷԳ (ՏՋ)'!O34/Ջերմարարություն!$D$6)</f>
        <v>1.1317617273335241</v>
      </c>
      <c r="P34" s="727">
        <f>IF('ԷնՀ-ՄԷԳ (ՏՋ)'!P34=0,"",'ԷնՀ-ՄԷԳ (ՏՋ)'!P34/Ջերմարարություն!$D$6)</f>
        <v>146.70593508168531</v>
      </c>
      <c r="Q34" s="727" t="str">
        <f>IF('ԷնՀ-ՄԷԳ (ՏՋ)'!Q34=0,"",'ԷնՀ-ՄԷԳ (ՏՋ)'!Q34/Ջերմարարություն!$D$6)</f>
        <v/>
      </c>
      <c r="R34" s="727">
        <f>IF('ԷնՀ-ՄԷԳ (ՏՋ)'!R34=0,"",'ԷնՀ-ՄԷԳ (ՏՋ)'!R34/Ջերմարարություն!$D$6)</f>
        <v>8.3709276774625016E-2</v>
      </c>
      <c r="S34" s="727" t="str">
        <f>IF('ԷնՀ-ՄԷԳ (ՏՋ)'!S34=0,"",'ԷնՀ-ՄԷԳ (ՏՋ)'!S34/Ջերմարարություն!$D$6)</f>
        <v/>
      </c>
      <c r="T34" s="727">
        <f>IF('ԷնՀ-ՄԷԳ (ՏՋ)'!T34=0,"",'ԷնՀ-ՄԷԳ (ՏՋ)'!T34/Ջերմարարություն!$D$6)</f>
        <v>7.576589280596159</v>
      </c>
      <c r="U34" s="727">
        <f>IF('ԷնՀ-ՄԷԳ (ՏՋ)'!U34=0,"",'ԷնՀ-ՄԷԳ (ՏՋ)'!U34/Ջերմարարություն!$D$6)</f>
        <v>121.29726282602464</v>
      </c>
      <c r="V34" s="727" t="str">
        <f>IF('ԷնՀ-ՄԷԳ (ՏՋ)'!V34=0,"",'ԷնՀ-ՄԷԳ (ՏՋ)'!V34/Ջերմարարություն!$D$6)</f>
        <v/>
      </c>
      <c r="W34" s="727" t="str">
        <f>IF('ԷնՀ-ՄԷԳ (ՏՋ)'!W34=0,"",'ԷնՀ-ՄԷԳ (ՏՋ)'!W34/Ջերմարարություն!$D$6)</f>
        <v/>
      </c>
      <c r="X34" s="727" t="str">
        <f>IF('ԷնՀ-ՄԷԳ (ՏՋ)'!X34=0,"",'ԷնՀ-ՄԷԳ (ՏՋ)'!X34/Ջերմարարություն!$D$6)</f>
        <v/>
      </c>
      <c r="Y34" s="727" t="str">
        <f>IF('ԷնՀ-ՄԷԳ (ՏՋ)'!Y34=0,"",'ԷնՀ-ՄԷԳ (ՏՋ)'!Y34/Ջերմարարություն!$D$6)</f>
        <v/>
      </c>
      <c r="Z34" s="727" t="str">
        <f>IF('ԷնՀ-ՄԷԳ (ՏՋ)'!Z34=0,"",'ԷնՀ-ՄԷԳ (ՏՋ)'!Z34/Ջերմարարություն!$D$6)</f>
        <v/>
      </c>
      <c r="AA34" s="727">
        <f>IF('ԷնՀ-ՄԷԳ (ՏՋ)'!AA34=0,"",'ԷնՀ-ՄԷԳ (ՏՋ)'!AA34/Ջերմարարություն!$D$6)</f>
        <v>1207.6006277594693</v>
      </c>
      <c r="AB34" s="727">
        <f>IF('ԷնՀ-ՄԷԳ (ՏՋ)'!AB34=0,"",'ԷնՀ-ՄԷԳ (ՏՋ)'!AB34/Ջերմարարություն!$D$6)</f>
        <v>145.13816112544185</v>
      </c>
      <c r="AC34" s="727" t="str">
        <f>IF('ԷնՀ-ՄԷԳ (ՏՋ)'!AC34=0,"",'ԷնՀ-ՄԷԳ (ՏՋ)'!AC34/Ջերմարարություն!$D$6)</f>
        <v/>
      </c>
      <c r="AD34" s="727" t="str">
        <f>IF('ԷնՀ-ՄԷԳ (ՏՋ)'!AD34=0,"",'ԷնՀ-ՄԷԳ (ՏՋ)'!AD34/Ջերմարարություն!$D$6)</f>
        <v/>
      </c>
      <c r="AE34" s="727" t="str">
        <f>IF('ԷնՀ-ՄԷԳ (ՏՋ)'!AE34=0,"",'ԷնՀ-ՄԷԳ (ՏՋ)'!AE34/Ջերմարարություն!$D$6)</f>
        <v/>
      </c>
      <c r="AF34" s="727">
        <f>IF('ԷնՀ-ՄԷԳ (ՏՋ)'!AF34=0,"",'ԷնՀ-ՄԷԳ (ՏՋ)'!AF34/Ջերմարարություն!$D$6)</f>
        <v>2.2184006878761826</v>
      </c>
      <c r="AG34" s="727">
        <f>IF('ԷնՀ-ՄԷԳ (ՏՋ)'!AG34=0,"",'ԷնՀ-ՄԷԳ (ՏՋ)'!AG34/Ջերմարարություն!$D$6)</f>
        <v>84.450600697430005</v>
      </c>
      <c r="AH34" s="727">
        <f>IF('ԷնՀ-ՄԷԳ (ՏՋ)'!AH34=0,"",'ԷնՀ-ՄԷԳ (ՏՋ)'!AH34/Ջերմարարություն!$D$6)</f>
        <v>6.0380906659023594</v>
      </c>
      <c r="AI34" s="727">
        <f>IF('ԷնՀ-ՄԷԳ (ՏՋ)'!AI34=0,"",'ԷնՀ-ՄԷԳ (ՏՋ)'!AI34/Ջերմարարություն!$D$6)</f>
        <v>52.431069074233292</v>
      </c>
      <c r="AJ34" s="727" t="str">
        <f>IF('ԷնՀ-ՄԷԳ (ՏՋ)'!AJ34=0,"",'ԷնՀ-ՄԷԳ (ՏՋ)'!AJ34/Ջերմարարություն!$D$6)</f>
        <v/>
      </c>
      <c r="AK34" s="727" t="str">
        <f>IF('ԷնՀ-ՄԷԳ (ՏՋ)'!AK34=0,"",'ԷնՀ-ՄԷԳ (ՏՋ)'!AK34/Ջերմարարություն!$D$6)</f>
        <v/>
      </c>
      <c r="AL34" s="727">
        <f>IF('ԷնՀ-ՄԷԳ (ՏՋ)'!AL34=0,"",'ԷնՀ-ՄԷԳ (ՏՋ)'!AL34/Ջերմարարություն!$D$6)</f>
        <v>0.26273048629024554</v>
      </c>
      <c r="AM34" s="971">
        <f>IF('ԷնՀ-ՄԷԳ (ՏՋ)'!AM34=0,"",'ԷնՀ-ՄԷԳ (ՏՋ)'!AM34/Ջերմարարություն!$D$6)</f>
        <v>458.21874462596736</v>
      </c>
    </row>
    <row r="35" spans="1:40" ht="14.25" outlineLevel="1">
      <c r="A35" s="105"/>
      <c r="B35" s="978" t="s">
        <v>168</v>
      </c>
      <c r="C35" s="775" t="s">
        <v>529</v>
      </c>
      <c r="D35" s="776" t="s">
        <v>530</v>
      </c>
      <c r="E35" s="972" t="s">
        <v>194</v>
      </c>
      <c r="F35" s="973">
        <f>IF('ԷնՀ-ՄԷԳ (ՏՋ)'!F35=0,"",'ԷնՀ-ՄԷԳ (ՏՋ)'!F35/Ջերմարարություն!$D$6)</f>
        <v>320.12812201880644</v>
      </c>
      <c r="G35" s="772">
        <f>IF('ԷնՀ-ՄԷԳ (ՏՋ)'!G35=0,"",'ԷնՀ-ՄԷԳ (ՏՋ)'!G35/Ջերմարարություն!$D$6)</f>
        <v>5.6914588707366004E-4</v>
      </c>
      <c r="H35" s="974" t="str">
        <f>IF('ԷնՀ-ՄԷԳ (ՏՋ)'!H35=0,"",'ԷնՀ-ՄԷԳ (ՏՋ)'!H35/Ջերմարարություն!$D$6)</f>
        <v/>
      </c>
      <c r="I35" s="974">
        <f>IF('ԷնՀ-ՄԷԳ (ՏՋ)'!I35=0,"",'ԷնՀ-ՄԷԳ (ՏՋ)'!I35/Ջերմարարություն!$D$6)</f>
        <v>5.6914588707366004E-4</v>
      </c>
      <c r="J35" s="974" t="str">
        <f>IF('ԷնՀ-ՄԷԳ (ՏՋ)'!J35=0,"",'ԷնՀ-ՄԷԳ (ՏՋ)'!J35/Ջերմարարություն!$D$6)</f>
        <v/>
      </c>
      <c r="K35" s="974" t="str">
        <f>IF('ԷնՀ-ՄԷԳ (ՏՋ)'!K35=0,"",'ԷնՀ-ՄԷԳ (ՏՋ)'!K35/Ջերմարարություն!$D$6)</f>
        <v/>
      </c>
      <c r="L35" s="974" t="str">
        <f>IF('ԷնՀ-ՄԷԳ (ՏՋ)'!L35=0,"",'ԷնՀ-ՄԷԳ (ՏՋ)'!L35/Ջերմարարություն!$D$6)</f>
        <v/>
      </c>
      <c r="M35" s="974" t="str">
        <f>IF('ԷնՀ-ՄԷԳ (ՏՋ)'!M35=0,"",'ԷնՀ-ՄԷԳ (ՏՋ)'!M35/Ջերմարարություն!$D$6)</f>
        <v/>
      </c>
      <c r="N35" s="975">
        <f>IF('ԷնՀ-ՄԷԳ (ՏՋ)'!N35=0,"",'ԷնՀ-ՄԷԳ (ՏՋ)'!N35/Ջերմարարություն!$D$6)</f>
        <v>20.938099661603129</v>
      </c>
      <c r="O35" s="974">
        <f>IF('ԷնՀ-ՄԷԳ (ՏՋ)'!O35=0,"",'ԷնՀ-ՄԷԳ (ՏՋ)'!O35/Ջերմարարություն!$D$6)</f>
        <v>0.14498328078723605</v>
      </c>
      <c r="P35" s="974" t="str">
        <f>IF('ԷնՀ-ՄԷԳ (ՏՋ)'!P35=0,"",'ԷնՀ-ՄԷԳ (ՏՋ)'!P35/Ջերմարարություն!$D$6)</f>
        <v/>
      </c>
      <c r="Q35" s="974" t="str">
        <f>IF('ԷնՀ-ՄԷԳ (ՏՋ)'!Q35=0,"",'ԷնՀ-ՄԷԳ (ՏՋ)'!Q35/Ջերմարարություն!$D$6)</f>
        <v/>
      </c>
      <c r="R35" s="974">
        <f>IF('ԷնՀ-ՄԷԳ (ՏՋ)'!R35=0,"",'ԷնՀ-ՄԷԳ (ՏՋ)'!R35/Ջերմարարություն!$D$6)</f>
        <v>8.3709276774625016E-2</v>
      </c>
      <c r="S35" s="974" t="str">
        <f>IF('ԷնՀ-ՄԷԳ (ՏՋ)'!S35=0,"",'ԷնՀ-ՄԷԳ (ՏՋ)'!S35/Ջերմարարություն!$D$6)</f>
        <v/>
      </c>
      <c r="T35" s="974" t="str">
        <f>IF('ԷնՀ-ՄԷԳ (ՏՋ)'!T35=0,"",'ԷնՀ-ՄԷԳ (ՏՋ)'!T35/Ջերմարարություն!$D$6)</f>
        <v/>
      </c>
      <c r="U35" s="974">
        <f>IF('ԷնՀ-ՄԷԳ (ՏՋ)'!U35=0,"",'ԷնՀ-ՄԷԳ (ՏՋ)'!U35/Ջերմարարություն!$D$6)</f>
        <v>20.709407104041269</v>
      </c>
      <c r="V35" s="974" t="str">
        <f>IF('ԷնՀ-ՄԷԳ (ՏՋ)'!V35=0,"",'ԷնՀ-ՄԷԳ (ՏՋ)'!V35/Ջերմարարություն!$D$6)</f>
        <v/>
      </c>
      <c r="W35" s="974" t="str">
        <f>IF('ԷնՀ-ՄԷԳ (ՏՋ)'!W35=0,"",'ԷնՀ-ՄԷԳ (ՏՋ)'!W35/Ջերմարարություն!$D$6)</f>
        <v/>
      </c>
      <c r="X35" s="974" t="str">
        <f>IF('ԷնՀ-ՄԷԳ (ՏՋ)'!X35=0,"",'ԷնՀ-ՄԷԳ (ՏՋ)'!X35/Ջերմարարություն!$D$6)</f>
        <v/>
      </c>
      <c r="Y35" s="974" t="str">
        <f>IF('ԷնՀ-ՄԷԳ (ՏՋ)'!Y35=0,"",'ԷնՀ-ՄԷԳ (ՏՋ)'!Y35/Ջերմարարություն!$D$6)</f>
        <v/>
      </c>
      <c r="Z35" s="974" t="str">
        <f>IF('ԷնՀ-ՄԷԳ (ՏՋ)'!Z35=0,"",'ԷնՀ-ՄԷԳ (ՏՋ)'!Z35/Ջերմարարություն!$D$6)</f>
        <v/>
      </c>
      <c r="AA35" s="976">
        <f>IF('ԷնՀ-ՄԷԳ (ՏՋ)'!AA35=0,"",'ԷնՀ-ՄԷԳ (ՏՋ)'!AA35/Ջերմարարություն!$D$6)</f>
        <v>158.210075348987</v>
      </c>
      <c r="AB35" s="772">
        <f>IF('ԷնՀ-ՄԷԳ (ՏՋ)'!AB35=0,"",'ԷնՀ-ՄԷԳ (ՏՋ)'!AB35/Ջերմարարություն!$D$6)</f>
        <v>0.77860400162415211</v>
      </c>
      <c r="AC35" s="974" t="str">
        <f>IF('ԷնՀ-ՄԷԳ (ՏՋ)'!AC35=0,"",'ԷնՀ-ՄԷԳ (ՏՋ)'!AC35/Ջերմարարություն!$D$6)</f>
        <v/>
      </c>
      <c r="AD35" s="974" t="str">
        <f>IF('ԷնՀ-ՄԷԳ (ՏՋ)'!AD35=0,"",'ԷնՀ-ՄԷԳ (ՏՋ)'!AD35/Ջերմարարություն!$D$6)</f>
        <v/>
      </c>
      <c r="AE35" s="974" t="str">
        <f>IF('ԷնՀ-ՄԷԳ (ՏՋ)'!AE35=0,"",'ԷնՀ-ՄԷԳ (ՏՋ)'!AE35/Ջերմարարություն!$D$6)</f>
        <v/>
      </c>
      <c r="AF35" s="974" t="str">
        <f>IF('ԷնՀ-ՄԷԳ (ՏՋ)'!AF35=0,"",'ԷնՀ-ՄԷԳ (ՏՋ)'!AF35/Ջերմարարություն!$D$6)</f>
        <v/>
      </c>
      <c r="AG35" s="974">
        <f>IF('ԷնՀ-ՄԷԳ (ՏՋ)'!AG35=0,"",'ԷնՀ-ՄԷԳ (ՏՋ)'!AG35/Ջերմարարություն!$D$6)</f>
        <v>0.77106521687207408</v>
      </c>
      <c r="AH35" s="974">
        <f>IF('ԷնՀ-ՄԷԳ (ՏՋ)'!AH35=0,"",'ԷնՀ-ՄԷԳ (ՏՋ)'!AH35/Ջերմարարություն!$D$6)</f>
        <v>7.5387847520779587E-3</v>
      </c>
      <c r="AI35" s="974" t="str">
        <f>IF('ԷնՀ-ՄԷԳ (ՏՋ)'!AI35=0,"",'ԷնՀ-ՄԷԳ (ՏՋ)'!AI35/Ջերմարարություն!$D$6)</f>
        <v/>
      </c>
      <c r="AJ35" s="974" t="str">
        <f>IF('ԷնՀ-ՄԷԳ (ՏՋ)'!AJ35=0,"",'ԷնՀ-ՄԷԳ (ՏՋ)'!AJ35/Ջերմարարություն!$D$6)</f>
        <v/>
      </c>
      <c r="AK35" s="975" t="str">
        <f>IF('ԷնՀ-ՄԷԳ (ՏՋ)'!AK35=0,"",'ԷնՀ-ՄԷԳ (ՏՋ)'!AK35/Ջերմարարություն!$D$6)</f>
        <v/>
      </c>
      <c r="AL35" s="976" t="str">
        <f>IF('ԷնՀ-ՄԷԳ (ՏՋ)'!AL35=0,"",'ԷնՀ-ՄԷԳ (ՏՋ)'!AL35/Ջերմարարություն!$D$6)</f>
        <v/>
      </c>
      <c r="AM35" s="977">
        <f>IF('ԷնՀ-ՄԷԳ (ՏՋ)'!AM35=0,"",'ԷնՀ-ՄԷԳ (ՏՋ)'!AM35/Ջերմարարություն!$D$6)</f>
        <v>140.20077386070508</v>
      </c>
    </row>
    <row r="36" spans="1:40" s="107" customFormat="1" ht="13.5" outlineLevel="1">
      <c r="B36" s="901" t="s">
        <v>698</v>
      </c>
      <c r="C36" s="777" t="s">
        <v>531</v>
      </c>
      <c r="D36" s="689" t="s">
        <v>532</v>
      </c>
      <c r="E36" s="817" t="s">
        <v>333</v>
      </c>
      <c r="F36" s="744">
        <f>IF('ԷնՀ-ՄԷԳ (ՏՋ)'!F36=0,"",'ԷնՀ-ՄԷԳ (ՏՋ)'!F36/Ջերմարարություն!$D$6)</f>
        <v>18.658763526505943</v>
      </c>
      <c r="G36" s="632" t="str">
        <f>IF('ԷնՀ-ՄԷԳ (ՏՋ)'!G36=0,"",'ԷնՀ-ՄԷԳ (ՏՋ)'!G36/Ջերմարարություն!$D$6)</f>
        <v/>
      </c>
      <c r="H36" s="629" t="str">
        <f>IF('ԷնՀ-ՄԷԳ (ՏՋ)'!H36=0,"",'ԷնՀ-ՄԷԳ (ՏՋ)'!H36/Ջերմարարություն!$D$6)</f>
        <v/>
      </c>
      <c r="I36" s="629" t="str">
        <f>IF('ԷնՀ-ՄԷԳ (ՏՋ)'!I36=0,"",'ԷնՀ-ՄԷԳ (ՏՋ)'!I36/Ջերմարարություն!$D$6)</f>
        <v/>
      </c>
      <c r="J36" s="629" t="str">
        <f>IF('ԷնՀ-ՄԷԳ (ՏՋ)'!J36=0,"",'ԷնՀ-ՄԷԳ (ՏՋ)'!J36/Ջերմարարություն!$D$6)</f>
        <v/>
      </c>
      <c r="K36" s="629" t="str">
        <f>IF('ԷնՀ-ՄԷԳ (ՏՋ)'!K36=0,"",'ԷնՀ-ՄԷԳ (ՏՋ)'!K36/Ջերմարարություն!$D$6)</f>
        <v/>
      </c>
      <c r="L36" s="629" t="str">
        <f>IF('ԷնՀ-ՄԷԳ (ՏՋ)'!L36=0,"",'ԷնՀ-ՄԷԳ (ՏՋ)'!L36/Ջերմարարություն!$D$6)</f>
        <v/>
      </c>
      <c r="M36" s="629" t="str">
        <f>IF('ԷնՀ-ՄԷԳ (ՏՋ)'!M36=0,"",'ԷնՀ-ՄԷԳ (ՏՋ)'!M36/Ջերմարարություն!$D$6)</f>
        <v/>
      </c>
      <c r="N36" s="630">
        <f>IF('ԷնՀ-ՄԷԳ (ՏՋ)'!N36=0,"",'ԷնՀ-ՄԷԳ (ՏՋ)'!N36/Ջերմարարություն!$D$6)</f>
        <v>8.2841310786280677E-3</v>
      </c>
      <c r="O36" s="629">
        <f>IF('ԷնՀ-ՄԷԳ (ՏՋ)'!O36=0,"",'ԷնՀ-ՄԷԳ (ՏՋ)'!O36/Ջերմարարություն!$D$6)</f>
        <v>8.2841310786280677E-3</v>
      </c>
      <c r="P36" s="629" t="str">
        <f>IF('ԷնՀ-ՄԷԳ (ՏՋ)'!P36=0,"",'ԷնՀ-ՄԷԳ (ՏՋ)'!P36/Ջերմարարություն!$D$6)</f>
        <v/>
      </c>
      <c r="Q36" s="629" t="str">
        <f>IF('ԷնՀ-ՄԷԳ (ՏՋ)'!Q36=0,"",'ԷնՀ-ՄԷԳ (ՏՋ)'!Q36/Ջերմարարություն!$D$6)</f>
        <v/>
      </c>
      <c r="R36" s="629" t="str">
        <f>IF('ԷնՀ-ՄԷԳ (ՏՋ)'!R36=0,"",'ԷնՀ-ՄԷԳ (ՏՋ)'!R36/Ջերմարարություն!$D$6)</f>
        <v/>
      </c>
      <c r="S36" s="629" t="str">
        <f>IF('ԷնՀ-ՄԷԳ (ՏՋ)'!S36=0,"",'ԷնՀ-ՄԷԳ (ՏՋ)'!S36/Ջերմարարություն!$D$6)</f>
        <v/>
      </c>
      <c r="T36" s="629" t="str">
        <f>IF('ԷնՀ-ՄԷԳ (ՏՋ)'!T36=0,"",'ԷնՀ-ՄԷԳ (ՏՋ)'!T36/Ջերմարարություն!$D$6)</f>
        <v/>
      </c>
      <c r="U36" s="629" t="str">
        <f>IF('ԷնՀ-ՄԷԳ (ՏՋ)'!U36=0,"",'ԷնՀ-ՄԷԳ (ՏՋ)'!U36/Ջերմարարություն!$D$6)</f>
        <v/>
      </c>
      <c r="V36" s="629" t="str">
        <f>IF('ԷնՀ-ՄԷԳ (ՏՋ)'!V36=0,"",'ԷնՀ-ՄԷԳ (ՏՋ)'!V36/Ջերմարարություն!$D$6)</f>
        <v/>
      </c>
      <c r="W36" s="629" t="str">
        <f>IF('ԷնՀ-ՄԷԳ (ՏՋ)'!W36=0,"",'ԷնՀ-ՄԷԳ (ՏՋ)'!W36/Ջերմարարություն!$D$6)</f>
        <v/>
      </c>
      <c r="X36" s="629" t="str">
        <f>IF('ԷնՀ-ՄԷԳ (ՏՋ)'!X36=0,"",'ԷնՀ-ՄԷԳ (ՏՋ)'!X36/Ջերմարարություն!$D$6)</f>
        <v/>
      </c>
      <c r="Y36" s="629" t="str">
        <f>IF('ԷնՀ-ՄԷԳ (ՏՋ)'!Y36=0,"",'ԷնՀ-ՄԷԳ (ՏՋ)'!Y36/Ջերմարարություն!$D$6)</f>
        <v/>
      </c>
      <c r="Z36" s="629" t="str">
        <f>IF('ԷնՀ-ՄԷԳ (ՏՋ)'!Z36=0,"",'ԷնՀ-ՄԷԳ (ՏՋ)'!Z36/Ջերմարարություն!$D$6)</f>
        <v/>
      </c>
      <c r="AA36" s="631">
        <f>IF('ԷնՀ-ՄԷԳ (ՏՋ)'!AA36=0,"",'ԷնՀ-ՄԷԳ (ՏՋ)'!AA36/Ջերմարարություն!$D$6)</f>
        <v>12.443256695513298</v>
      </c>
      <c r="AB36" s="632" t="str">
        <f>IF('ԷնՀ-ՄԷԳ (ՏՋ)'!AB36=0,"",'ԷնՀ-ՄԷԳ (ՏՋ)'!AB36/Ջերմարարություն!$D$6)</f>
        <v/>
      </c>
      <c r="AC36" s="629" t="str">
        <f>IF('ԷնՀ-ՄԷԳ (ՏՋ)'!AC36=0,"",'ԷնՀ-ՄԷԳ (ՏՋ)'!AC36/Ջերմարարություն!$D$6)</f>
        <v/>
      </c>
      <c r="AD36" s="629" t="str">
        <f>IF('ԷնՀ-ՄԷԳ (ՏՋ)'!AD36=0,"",'ԷնՀ-ՄԷԳ (ՏՋ)'!AD36/Ջերմարարություն!$D$6)</f>
        <v/>
      </c>
      <c r="AE36" s="629" t="str">
        <f>IF('ԷնՀ-ՄԷԳ (ՏՋ)'!AE36=0,"",'ԷնՀ-ՄԷԳ (ՏՋ)'!AE36/Ջերմարարություն!$D$6)</f>
        <v/>
      </c>
      <c r="AF36" s="629" t="str">
        <f>IF('ԷնՀ-ՄԷԳ (ՏՋ)'!AF36=0,"",'ԷնՀ-ՄԷԳ (ՏՋ)'!AF36/Ջերմարարություն!$D$6)</f>
        <v/>
      </c>
      <c r="AG36" s="629" t="str">
        <f>IF('ԷնՀ-ՄԷԳ (ՏՋ)'!AG36=0,"",'ԷնՀ-ՄԷԳ (ՏՋ)'!AG36/Ջերմարարություն!$D$6)</f>
        <v/>
      </c>
      <c r="AH36" s="629" t="str">
        <f>IF('ԷնՀ-ՄԷԳ (ՏՋ)'!AH36=0,"",'ԷնՀ-ՄԷԳ (ՏՋ)'!AH36/Ջերմարարություն!$D$6)</f>
        <v/>
      </c>
      <c r="AI36" s="629" t="str">
        <f>IF('ԷնՀ-ՄԷԳ (ՏՋ)'!AI36=0,"",'ԷնՀ-ՄԷԳ (ՏՋ)'!AI36/Ջերմարարություն!$D$6)</f>
        <v/>
      </c>
      <c r="AJ36" s="629" t="str">
        <f>IF('ԷնՀ-ՄԷԳ (ՏՋ)'!AJ36=0,"",'ԷնՀ-ՄԷԳ (ՏՋ)'!AJ36/Ջերմարարություն!$D$6)</f>
        <v/>
      </c>
      <c r="AK36" s="630" t="str">
        <f>IF('ԷնՀ-ՄԷԳ (ՏՋ)'!AK36=0,"",'ԷնՀ-ՄԷԳ (ՏՋ)'!AK36/Ջերմարարություն!$D$6)</f>
        <v/>
      </c>
      <c r="AL36" s="631" t="str">
        <f>IF('ԷնՀ-ՄԷԳ (ՏՋ)'!AL36=0,"",'ԷնՀ-ՄԷԳ (ՏՋ)'!AL36/Ջերմարարություն!$D$6)</f>
        <v/>
      </c>
      <c r="AM36" s="633">
        <f>IF('ԷնՀ-ՄԷԳ (ՏՋ)'!AM36=0,"",'ԷնՀ-ՄԷԳ (ՏՋ)'!AM36/Ջերմարարություն!$D$6)</f>
        <v>6.2072226999140154</v>
      </c>
    </row>
    <row r="37" spans="1:40" s="107" customFormat="1" ht="38.25" outlineLevel="1">
      <c r="B37" s="901" t="s">
        <v>699</v>
      </c>
      <c r="C37" s="777" t="s">
        <v>533</v>
      </c>
      <c r="D37" s="689" t="s">
        <v>534</v>
      </c>
      <c r="E37" s="817" t="s">
        <v>345</v>
      </c>
      <c r="F37" s="744">
        <f>IF('ԷնՀ-ՄԷԳ (ՏՋ)'!F37=0,"",'ԷնՀ-ՄԷԳ (ՏՋ)'!F37/Ջերմարարություն!$D$6)</f>
        <v>2.8532982159380564</v>
      </c>
      <c r="G37" s="632" t="str">
        <f>IF('ԷնՀ-ՄԷԳ (ՏՋ)'!G37=0,"",'ԷնՀ-ՄԷԳ (ՏՋ)'!G37/Ջերմարարություն!$D$6)</f>
        <v/>
      </c>
      <c r="H37" s="629" t="str">
        <f>IF('ԷնՀ-ՄԷԳ (ՏՋ)'!H37=0,"",'ԷնՀ-ՄԷԳ (ՏՋ)'!H37/Ջերմարարություն!$D$6)</f>
        <v/>
      </c>
      <c r="I37" s="629" t="str">
        <f>IF('ԷնՀ-ՄԷԳ (ՏՋ)'!I37=0,"",'ԷնՀ-ՄԷԳ (ՏՋ)'!I37/Ջերմարարություն!$D$6)</f>
        <v/>
      </c>
      <c r="J37" s="629" t="str">
        <f>IF('ԷնՀ-ՄԷԳ (ՏՋ)'!J37=0,"",'ԷնՀ-ՄԷԳ (ՏՋ)'!J37/Ջերմարարություն!$D$6)</f>
        <v/>
      </c>
      <c r="K37" s="629" t="str">
        <f>IF('ԷնՀ-ՄԷԳ (ՏՋ)'!K37=0,"",'ԷնՀ-ՄԷԳ (ՏՋ)'!K37/Ջերմարարություն!$D$6)</f>
        <v/>
      </c>
      <c r="L37" s="629" t="str">
        <f>IF('ԷնՀ-ՄԷԳ (ՏՋ)'!L37=0,"",'ԷնՀ-ՄԷԳ (ՏՋ)'!L37/Ջերմարարություն!$D$6)</f>
        <v/>
      </c>
      <c r="M37" s="629" t="str">
        <f>IF('ԷնՀ-ՄԷԳ (ՏՋ)'!M37=0,"",'ԷնՀ-ՄԷԳ (ՏՋ)'!M37/Ջերմարարություն!$D$6)</f>
        <v/>
      </c>
      <c r="N37" s="630">
        <f>IF('ԷնՀ-ՄԷԳ (ՏՋ)'!N37=0,"",'ԷնՀ-ՄԷԳ (ՏՋ)'!N37/Ջերմարարություն!$D$6)</f>
        <v>1.0986911244864812E-4</v>
      </c>
      <c r="O37" s="629">
        <f>IF('ԷնՀ-ՄԷԳ (ՏՋ)'!O37=0,"",'ԷնՀ-ՄԷԳ (ՏՋ)'!O37/Ջերմարարություն!$D$6)</f>
        <v>1.0986911244864812E-4</v>
      </c>
      <c r="P37" s="629" t="str">
        <f>IF('ԷնՀ-ՄԷԳ (ՏՋ)'!P37=0,"",'ԷնՀ-ՄԷԳ (ՏՋ)'!P37/Ջերմարարություն!$D$6)</f>
        <v/>
      </c>
      <c r="Q37" s="629" t="str">
        <f>IF('ԷնՀ-ՄԷԳ (ՏՋ)'!Q37=0,"",'ԷնՀ-ՄԷԳ (ՏՋ)'!Q37/Ջերմարարություն!$D$6)</f>
        <v/>
      </c>
      <c r="R37" s="629" t="str">
        <f>IF('ԷնՀ-ՄԷԳ (ՏՋ)'!R37=0,"",'ԷնՀ-ՄԷԳ (ՏՋ)'!R37/Ջերմարարություն!$D$6)</f>
        <v/>
      </c>
      <c r="S37" s="629" t="str">
        <f>IF('ԷնՀ-ՄԷԳ (ՏՋ)'!S37=0,"",'ԷնՀ-ՄԷԳ (ՏՋ)'!S37/Ջերմարարություն!$D$6)</f>
        <v/>
      </c>
      <c r="T37" s="629" t="str">
        <f>IF('ԷնՀ-ՄԷԳ (ՏՋ)'!T37=0,"",'ԷնՀ-ՄԷԳ (ՏՋ)'!T37/Ջերմարարություն!$D$6)</f>
        <v/>
      </c>
      <c r="U37" s="629" t="str">
        <f>IF('ԷնՀ-ՄԷԳ (ՏՋ)'!U37=0,"",'ԷնՀ-ՄԷԳ (ՏՋ)'!U37/Ջերմարարություն!$D$6)</f>
        <v/>
      </c>
      <c r="V37" s="629" t="str">
        <f>IF('ԷնՀ-ՄԷԳ (ՏՋ)'!V37=0,"",'ԷնՀ-ՄԷԳ (ՏՋ)'!V37/Ջերմարարություն!$D$6)</f>
        <v/>
      </c>
      <c r="W37" s="629" t="str">
        <f>IF('ԷնՀ-ՄԷԳ (ՏՋ)'!W37=0,"",'ԷնՀ-ՄԷԳ (ՏՋ)'!W37/Ջերմարարություն!$D$6)</f>
        <v/>
      </c>
      <c r="X37" s="629" t="str">
        <f>IF('ԷնՀ-ՄԷԳ (ՏՋ)'!X37=0,"",'ԷնՀ-ՄԷԳ (ՏՋ)'!X37/Ջերմարարություն!$D$6)</f>
        <v/>
      </c>
      <c r="Y37" s="629" t="str">
        <f>IF('ԷնՀ-ՄԷԳ (ՏՋ)'!Y37=0,"",'ԷնՀ-ՄԷԳ (ՏՋ)'!Y37/Ջերմարարություն!$D$6)</f>
        <v/>
      </c>
      <c r="Z37" s="629" t="str">
        <f>IF('ԷնՀ-ՄԷԳ (ՏՋ)'!Z37=0,"",'ԷնՀ-ՄԷԳ (ՏՋ)'!Z37/Ջերմարարություն!$D$6)</f>
        <v/>
      </c>
      <c r="AA37" s="631">
        <f>IF('ԷնՀ-ՄԷԳ (ՏՋ)'!AA37=0,"",'ԷնՀ-ՄԷԳ (ՏՋ)'!AA37/Ջերմարարություն!$D$6)</f>
        <v>1.5552519753724694</v>
      </c>
      <c r="AB37" s="632" t="str">
        <f>IF('ԷնՀ-ՄԷԳ (ՏՋ)'!AB37=0,"",'ԷնՀ-ՄԷԳ (ՏՋ)'!AB37/Ջերմարարություն!$D$6)</f>
        <v/>
      </c>
      <c r="AC37" s="629" t="str">
        <f>IF('ԷնՀ-ՄԷԳ (ՏՋ)'!AC37=0,"",'ԷնՀ-ՄԷԳ (ՏՋ)'!AC37/Ջերմարարություն!$D$6)</f>
        <v/>
      </c>
      <c r="AD37" s="629" t="str">
        <f>IF('ԷնՀ-ՄԷԳ (ՏՋ)'!AD37=0,"",'ԷնՀ-ՄԷԳ (ՏՋ)'!AD37/Ջերմարարություն!$D$6)</f>
        <v/>
      </c>
      <c r="AE37" s="629" t="str">
        <f>IF('ԷնՀ-ՄԷԳ (ՏՋ)'!AE37=0,"",'ԷնՀ-ՄԷԳ (ՏՋ)'!AE37/Ջերմարարություն!$D$6)</f>
        <v/>
      </c>
      <c r="AF37" s="629" t="str">
        <f>IF('ԷնՀ-ՄԷԳ (ՏՋ)'!AF37=0,"",'ԷնՀ-ՄԷԳ (ՏՋ)'!AF37/Ջերմարարություն!$D$6)</f>
        <v/>
      </c>
      <c r="AG37" s="629" t="str">
        <f>IF('ԷնՀ-ՄԷԳ (ՏՋ)'!AG37=0,"",'ԷնՀ-ՄԷԳ (ՏՋ)'!AG37/Ջերմարարություն!$D$6)</f>
        <v/>
      </c>
      <c r="AH37" s="629" t="str">
        <f>IF('ԷնՀ-ՄԷԳ (ՏՋ)'!AH37=0,"",'ԷնՀ-ՄԷԳ (ՏՋ)'!AH37/Ջերմարարություն!$D$6)</f>
        <v/>
      </c>
      <c r="AI37" s="629" t="str">
        <f>IF('ԷնՀ-ՄԷԳ (ՏՋ)'!AI37=0,"",'ԷնՀ-ՄԷԳ (ՏՋ)'!AI37/Ջերմարարություն!$D$6)</f>
        <v/>
      </c>
      <c r="AJ37" s="629" t="str">
        <f>IF('ԷնՀ-ՄԷԳ (ՏՋ)'!AJ37=0,"",'ԷնՀ-ՄԷԳ (ՏՋ)'!AJ37/Ջերմարարություն!$D$6)</f>
        <v/>
      </c>
      <c r="AK37" s="630" t="str">
        <f>IF('ԷնՀ-ՄԷԳ (ՏՋ)'!AK37=0,"",'ԷնՀ-ՄԷԳ (ՏՋ)'!AK37/Ջերմարարություն!$D$6)</f>
        <v/>
      </c>
      <c r="AL37" s="631" t="str">
        <f>IF('ԷնՀ-ՄԷԳ (ՏՋ)'!AL37=0,"",'ԷնՀ-ՄԷԳ (ՏՋ)'!AL37/Ջերմարարություն!$D$6)</f>
        <v/>
      </c>
      <c r="AM37" s="633">
        <f>IF('ԷնՀ-ՄԷԳ (ՏՋ)'!AM37=0,"",'ԷնՀ-ՄԷԳ (ՏՋ)'!AM37/Ջերմարարություն!$D$6)</f>
        <v>1.2979363714531384</v>
      </c>
    </row>
    <row r="38" spans="1:40" s="107" customFormat="1" ht="13.5" outlineLevel="1">
      <c r="B38" s="901" t="s">
        <v>700</v>
      </c>
      <c r="C38" s="777" t="s">
        <v>535</v>
      </c>
      <c r="D38" s="689" t="s">
        <v>536</v>
      </c>
      <c r="E38" s="817" t="s">
        <v>334</v>
      </c>
      <c r="F38" s="744">
        <f>IF('ԷնՀ-ՄԷԳ (ՏՋ)'!F38=0,"",'ԷնՀ-ՄԷԳ (ՏՋ)'!F38/Ջերմարարություն!$D$6)</f>
        <v>36.24508518741218</v>
      </c>
      <c r="G38" s="632" t="str">
        <f>IF('ԷնՀ-ՄԷԳ (ՏՋ)'!G38=0,"",'ԷնՀ-ՄԷԳ (ՏՋ)'!G38/Ջերմարարություն!$D$6)</f>
        <v/>
      </c>
      <c r="H38" s="629" t="str">
        <f>IF('ԷնՀ-ՄԷԳ (ՏՋ)'!H38=0,"",'ԷնՀ-ՄԷԳ (ՏՋ)'!H38/Ջերմարարություն!$D$6)</f>
        <v/>
      </c>
      <c r="I38" s="629" t="str">
        <f>IF('ԷնՀ-ՄԷԳ (ՏՋ)'!I38=0,"",'ԷնՀ-ՄԷԳ (ՏՋ)'!I38/Ջերմարարություն!$D$6)</f>
        <v/>
      </c>
      <c r="J38" s="629" t="str">
        <f>IF('ԷնՀ-ՄԷԳ (ՏՋ)'!J38=0,"",'ԷնՀ-ՄԷԳ (ՏՋ)'!J38/Ջերմարարություն!$D$6)</f>
        <v/>
      </c>
      <c r="K38" s="629" t="str">
        <f>IF('ԷնՀ-ՄԷԳ (ՏՋ)'!K38=0,"",'ԷնՀ-ՄԷԳ (ՏՋ)'!K38/Ջերմարարություն!$D$6)</f>
        <v/>
      </c>
      <c r="L38" s="629" t="str">
        <f>IF('ԷնՀ-ՄԷԳ (ՏՋ)'!L38=0,"",'ԷնՀ-ՄԷԳ (ՏՋ)'!L38/Ջերմարարություն!$D$6)</f>
        <v/>
      </c>
      <c r="M38" s="629" t="str">
        <f>IF('ԷնՀ-ՄԷԳ (ՏՋ)'!M38=0,"",'ԷնՀ-ՄԷԳ (ՏՋ)'!M38/Ջերմարարություն!$D$6)</f>
        <v/>
      </c>
      <c r="N38" s="630">
        <f>IF('ԷնՀ-ՄԷԳ (ՏՋ)'!N38=0,"",'ԷնՀ-ՄԷԳ (ՏՋ)'!N38/Ջերմարարություն!$D$6)</f>
        <v>3.9162854958918496</v>
      </c>
      <c r="O38" s="629">
        <f>IF('ԷնՀ-ՄԷԳ (ՏՋ)'!O38=0,"",'ԷնՀ-ՄԷԳ (ՏՋ)'!O38/Ջերմարարություն!$D$6)</f>
        <v>5.4934556224324059E-4</v>
      </c>
      <c r="P38" s="629" t="str">
        <f>IF('ԷնՀ-ՄԷԳ (ՏՋ)'!P38=0,"",'ԷնՀ-ՄԷԳ (ՏՋ)'!P38/Ջերմարարություն!$D$6)</f>
        <v/>
      </c>
      <c r="Q38" s="629" t="str">
        <f>IF('ԷնՀ-ՄԷԳ (ՏՋ)'!Q38=0,"",'ԷնՀ-ՄԷԳ (ՏՋ)'!Q38/Ջերմարարություն!$D$6)</f>
        <v/>
      </c>
      <c r="R38" s="629" t="str">
        <f>IF('ԷնՀ-ՄԷԳ (ՏՋ)'!R38=0,"",'ԷնՀ-ՄԷԳ (ՏՋ)'!R38/Ջերմարարություն!$D$6)</f>
        <v/>
      </c>
      <c r="S38" s="629" t="str">
        <f>IF('ԷնՀ-ՄԷԳ (ՏՋ)'!S38=0,"",'ԷնՀ-ՄԷԳ (ՏՋ)'!S38/Ջերմարարություն!$D$6)</f>
        <v/>
      </c>
      <c r="T38" s="629" t="str">
        <f>IF('ԷնՀ-ՄԷԳ (ՏՋ)'!T38=0,"",'ԷնՀ-ՄԷԳ (ՏՋ)'!T38/Ջերմարարություն!$D$6)</f>
        <v/>
      </c>
      <c r="U38" s="629">
        <f>IF('ԷնՀ-ՄԷԳ (ՏՋ)'!U38=0,"",'ԷնՀ-ՄԷԳ (ՏՋ)'!U38/Ջերմարարություն!$D$6)</f>
        <v>3.9157361503296064</v>
      </c>
      <c r="V38" s="629" t="str">
        <f>IF('ԷնՀ-ՄԷԳ (ՏՋ)'!V38=0,"",'ԷնՀ-ՄԷԳ (ՏՋ)'!V38/Ջերմարարություն!$D$6)</f>
        <v/>
      </c>
      <c r="W38" s="629" t="str">
        <f>IF('ԷնՀ-ՄԷԳ (ՏՋ)'!W38=0,"",'ԷնՀ-ՄԷԳ (ՏՋ)'!W38/Ջերմարարություն!$D$6)</f>
        <v/>
      </c>
      <c r="X38" s="629" t="str">
        <f>IF('ԷնՀ-ՄԷԳ (ՏՋ)'!X38=0,"",'ԷնՀ-ՄԷԳ (ՏՋ)'!X38/Ջերմարարություն!$D$6)</f>
        <v/>
      </c>
      <c r="Y38" s="629" t="str">
        <f>IF('ԷնՀ-ՄԷԳ (ՏՋ)'!Y38=0,"",'ԷնՀ-ՄԷԳ (ՏՋ)'!Y38/Ջերմարարություն!$D$6)</f>
        <v/>
      </c>
      <c r="Z38" s="629" t="str">
        <f>IF('ԷնՀ-ՄԷԳ (ՏՋ)'!Z38=0,"",'ԷնՀ-ՄԷԳ (ՏՋ)'!Z38/Ջերմարարություն!$D$6)</f>
        <v/>
      </c>
      <c r="AA38" s="631">
        <f>IF('ԷնՀ-ՄԷԳ (ՏՋ)'!AA38=0,"",'ԷնՀ-ՄԷԳ (ՏՋ)'!AA38/Ջերմարարություն!$D$6)</f>
        <v>12.219482408631249</v>
      </c>
      <c r="AB38" s="632">
        <f>IF('ԷնՀ-ՄԷԳ (ՏՋ)'!AB38=0,"",'ԷնՀ-ՄԷԳ (ՏՋ)'!AB38/Ջերմարարություն!$D$6)</f>
        <v>5.2760103181427346E-3</v>
      </c>
      <c r="AC38" s="629" t="str">
        <f>IF('ԷնՀ-ՄԷԳ (ՏՋ)'!AC38=0,"",'ԷնՀ-ՄԷԳ (ՏՋ)'!AC38/Ջերմարարություն!$D$6)</f>
        <v/>
      </c>
      <c r="AD38" s="629" t="str">
        <f>IF('ԷնՀ-ՄԷԳ (ՏՋ)'!AD38=0,"",'ԷնՀ-ՄԷԳ (ՏՋ)'!AD38/Ջերմարարություն!$D$6)</f>
        <v/>
      </c>
      <c r="AE38" s="629" t="str">
        <f>IF('ԷնՀ-ՄԷԳ (ՏՋ)'!AE38=0,"",'ԷնՀ-ՄԷԳ (ՏՋ)'!AE38/Ջերմարարություն!$D$6)</f>
        <v/>
      </c>
      <c r="AF38" s="629" t="str">
        <f>IF('ԷնՀ-ՄԷԳ (ՏՋ)'!AF38=0,"",'ԷնՀ-ՄԷԳ (ՏՋ)'!AF38/Ջերմարարություն!$D$6)</f>
        <v/>
      </c>
      <c r="AG38" s="629" t="str">
        <f>IF('ԷնՀ-ՄԷԳ (ՏՋ)'!AG38=0,"",'ԷնՀ-ՄԷԳ (ՏՋ)'!AG38/Ջերմարարություն!$D$6)</f>
        <v/>
      </c>
      <c r="AH38" s="629">
        <f>IF('ԷնՀ-ՄԷԳ (ՏՋ)'!AH38=0,"",'ԷնՀ-ՄԷԳ (ՏՋ)'!AH38/Ջերմարարություն!$D$6)</f>
        <v>5.2760103181427346E-3</v>
      </c>
      <c r="AI38" s="629" t="str">
        <f>IF('ԷնՀ-ՄԷԳ (ՏՋ)'!AI38=0,"",'ԷնՀ-ՄԷԳ (ՏՋ)'!AI38/Ջերմարարություն!$D$6)</f>
        <v/>
      </c>
      <c r="AJ38" s="629" t="str">
        <f>IF('ԷնՀ-ՄԷԳ (ՏՋ)'!AJ38=0,"",'ԷնՀ-ՄԷԳ (ՏՋ)'!AJ38/Ջերմարարություն!$D$6)</f>
        <v/>
      </c>
      <c r="AK38" s="630" t="str">
        <f>IF('ԷնՀ-ՄԷԳ (ՏՋ)'!AK38=0,"",'ԷնՀ-ՄԷԳ (ՏՋ)'!AK38/Ջերմարարություն!$D$6)</f>
        <v/>
      </c>
      <c r="AL38" s="631" t="str">
        <f>IF('ԷնՀ-ՄԷԳ (ՏՋ)'!AL38=0,"",'ԷնՀ-ՄԷԳ (ՏՋ)'!AL38/Ջերմարարություն!$D$6)</f>
        <v/>
      </c>
      <c r="AM38" s="633">
        <f>IF('ԷնՀ-ՄԷԳ (ՏՋ)'!AM38=0,"",'ԷնՀ-ՄԷԳ (ՏՋ)'!AM38/Ջերմարարություն!$D$6)</f>
        <v>20.104041272570935</v>
      </c>
    </row>
    <row r="39" spans="1:40" s="107" customFormat="1" ht="38.25" outlineLevel="1">
      <c r="B39" s="901" t="s">
        <v>701</v>
      </c>
      <c r="C39" s="777" t="s">
        <v>537</v>
      </c>
      <c r="D39" s="689" t="s">
        <v>538</v>
      </c>
      <c r="E39" s="817" t="s">
        <v>335</v>
      </c>
      <c r="F39" s="744">
        <f>IF('ԷնՀ-ՄԷԳ (ՏՋ)'!F39=0,"",'ԷնՀ-ՄԷԳ (ՏՋ)'!F39/Ջերմարարություն!$D$6)</f>
        <v>63.921881055211962</v>
      </c>
      <c r="G39" s="632" t="str">
        <f>IF('ԷնՀ-ՄԷԳ (ՏՋ)'!G39=0,"",'ԷնՀ-ՄԷԳ (ՏՋ)'!G39/Ջերմարարություն!$D$6)</f>
        <v/>
      </c>
      <c r="H39" s="629" t="str">
        <f>IF('ԷնՀ-ՄԷԳ (ՏՋ)'!H39=0,"",'ԷնՀ-ՄԷԳ (ՏՋ)'!H39/Ջերմարարություն!$D$6)</f>
        <v/>
      </c>
      <c r="I39" s="629" t="str">
        <f>IF('ԷնՀ-ՄԷԳ (ՏՋ)'!I39=0,"",'ԷնՀ-ՄԷԳ (ՏՋ)'!I39/Ջերմարարություն!$D$6)</f>
        <v/>
      </c>
      <c r="J39" s="629" t="str">
        <f>IF('ԷնՀ-ՄԷԳ (ՏՋ)'!J39=0,"",'ԷնՀ-ՄԷԳ (ՏՋ)'!J39/Ջերմարարություն!$D$6)</f>
        <v/>
      </c>
      <c r="K39" s="629" t="str">
        <f>IF('ԷնՀ-ՄԷԳ (ՏՋ)'!K39=0,"",'ԷնՀ-ՄԷԳ (ՏՋ)'!K39/Ջերմարարություն!$D$6)</f>
        <v/>
      </c>
      <c r="L39" s="629" t="str">
        <f>IF('ԷնՀ-ՄԷԳ (ՏՋ)'!L39=0,"",'ԷնՀ-ՄԷԳ (ՏՋ)'!L39/Ջերմարարություն!$D$6)</f>
        <v/>
      </c>
      <c r="M39" s="629" t="str">
        <f>IF('ԷնՀ-ՄԷԳ (ՏՋ)'!M39=0,"",'ԷնՀ-ՄԷԳ (ՏՋ)'!M39/Ջերմարարություն!$D$6)</f>
        <v/>
      </c>
      <c r="N39" s="630">
        <f>IF('ԷնՀ-ՄԷԳ (ՏՋ)'!N39=0,"",'ԷնՀ-ՄԷԳ (ՏՋ)'!N39/Ջերմարարություն!$D$6)</f>
        <v>0.4416167409477405</v>
      </c>
      <c r="O39" s="629">
        <f>IF('ԷնՀ-ՄԷԳ (ՏՋ)'!O39=0,"",'ԷնՀ-ՄԷԳ (ՏՋ)'!O39/Ջերմարարություն!$D$6)</f>
        <v>3.4828508646221452E-2</v>
      </c>
      <c r="P39" s="629" t="str">
        <f>IF('ԷնՀ-ՄԷԳ (ՏՋ)'!P39=0,"",'ԷնՀ-ՄԷԳ (ՏՋ)'!P39/Ջերմարարություն!$D$6)</f>
        <v/>
      </c>
      <c r="Q39" s="629" t="str">
        <f>IF('ԷնՀ-ՄԷԳ (ՏՋ)'!Q39=0,"",'ԷնՀ-ՄԷԳ (ՏՋ)'!Q39/Ջերմարարություն!$D$6)</f>
        <v/>
      </c>
      <c r="R39" s="629" t="str">
        <f>IF('ԷնՀ-ՄԷԳ (ՏՋ)'!R39=0,"",'ԷնՀ-ՄԷԳ (ՏՋ)'!R39/Ջերմարարություն!$D$6)</f>
        <v/>
      </c>
      <c r="S39" s="629" t="str">
        <f>IF('ԷնՀ-ՄԷԳ (ՏՋ)'!S39=0,"",'ԷնՀ-ՄԷԳ (ՏՋ)'!S39/Ջերմարարություն!$D$6)</f>
        <v/>
      </c>
      <c r="T39" s="629" t="str">
        <f>IF('ԷնՀ-ՄԷԳ (ՏՋ)'!T39=0,"",'ԷնՀ-ՄԷԳ (ՏՋ)'!T39/Ջերմարարություն!$D$6)</f>
        <v/>
      </c>
      <c r="U39" s="629">
        <f>IF('ԷնՀ-ՄԷԳ (ՏՋ)'!U39=0,"",'ԷնՀ-ՄԷԳ (ՏՋ)'!U39/Ջերմարարություն!$D$6)</f>
        <v>0.406788232301519</v>
      </c>
      <c r="V39" s="629" t="str">
        <f>IF('ԷնՀ-ՄԷԳ (ՏՋ)'!V39=0,"",'ԷնՀ-ՄԷԳ (ՏՋ)'!V39/Ջերմարարություն!$D$6)</f>
        <v/>
      </c>
      <c r="W39" s="629" t="str">
        <f>IF('ԷնՀ-ՄԷԳ (ՏՋ)'!W39=0,"",'ԷնՀ-ՄԷԳ (ՏՋ)'!W39/Ջերմարարություն!$D$6)</f>
        <v/>
      </c>
      <c r="X39" s="629" t="str">
        <f>IF('ԷնՀ-ՄԷԳ (ՏՋ)'!X39=0,"",'ԷնՀ-ՄԷԳ (ՏՋ)'!X39/Ջերմարարություն!$D$6)</f>
        <v/>
      </c>
      <c r="Y39" s="629" t="str">
        <f>IF('ԷնՀ-ՄԷԳ (ՏՋ)'!Y39=0,"",'ԷնՀ-ՄԷԳ (ՏՋ)'!Y39/Ջերմարարություն!$D$6)</f>
        <v/>
      </c>
      <c r="Z39" s="629" t="str">
        <f>IF('ԷնՀ-ՄԷԳ (ՏՋ)'!Z39=0,"",'ԷնՀ-ՄԷԳ (ՏՋ)'!Z39/Ջերմարարություն!$D$6)</f>
        <v/>
      </c>
      <c r="AA39" s="631">
        <f>IF('ԷնՀ-ՄԷԳ (ՏՋ)'!AA39=0,"",'ԷնՀ-ՄԷԳ (ՏՋ)'!AA39/Ջերմարարություն!$D$6)</f>
        <v>53.929189507729404</v>
      </c>
      <c r="AB39" s="632" t="str">
        <f>IF('ԷնՀ-ՄԷԳ (ՏՋ)'!AB39=0,"",'ԷնՀ-ՄԷԳ (ՏՋ)'!AB39/Ջերմարարություն!$D$6)</f>
        <v/>
      </c>
      <c r="AC39" s="629" t="str">
        <f>IF('ԷնՀ-ՄԷԳ (ՏՋ)'!AC39=0,"",'ԷնՀ-ՄԷԳ (ՏՋ)'!AC39/Ջերմարարություն!$D$6)</f>
        <v/>
      </c>
      <c r="AD39" s="629" t="str">
        <f>IF('ԷնՀ-ՄԷԳ (ՏՋ)'!AD39=0,"",'ԷնՀ-ՄԷԳ (ՏՋ)'!AD39/Ջերմարարություն!$D$6)</f>
        <v/>
      </c>
      <c r="AE39" s="629" t="str">
        <f>IF('ԷնՀ-ՄԷԳ (ՏՋ)'!AE39=0,"",'ԷնՀ-ՄԷԳ (ՏՋ)'!AE39/Ջերմարարություն!$D$6)</f>
        <v/>
      </c>
      <c r="AF39" s="629" t="str">
        <f>IF('ԷնՀ-ՄԷԳ (ՏՋ)'!AF39=0,"",'ԷնՀ-ՄԷԳ (ՏՋ)'!AF39/Ջերմարարություն!$D$6)</f>
        <v/>
      </c>
      <c r="AG39" s="629" t="str">
        <f>IF('ԷնՀ-ՄԷԳ (ՏՋ)'!AG39=0,"",'ԷնՀ-ՄԷԳ (ՏՋ)'!AG39/Ջերմարարություն!$D$6)</f>
        <v/>
      </c>
      <c r="AH39" s="629" t="str">
        <f>IF('ԷնՀ-ՄԷԳ (ՏՋ)'!AH39=0,"",'ԷնՀ-ՄԷԳ (ՏՋ)'!AH39/Ջերմարարություն!$D$6)</f>
        <v/>
      </c>
      <c r="AI39" s="629" t="str">
        <f>IF('ԷնՀ-ՄԷԳ (ՏՋ)'!AI39=0,"",'ԷնՀ-ՄԷԳ (ՏՋ)'!AI39/Ջերմարարություն!$D$6)</f>
        <v/>
      </c>
      <c r="AJ39" s="629" t="str">
        <f>IF('ԷնՀ-ՄԷԳ (ՏՋ)'!AJ39=0,"",'ԷնՀ-ՄԷԳ (ՏՋ)'!AJ39/Ջերմարարություն!$D$6)</f>
        <v/>
      </c>
      <c r="AK39" s="630" t="str">
        <f>IF('ԷնՀ-ՄԷԳ (ՏՋ)'!AK39=0,"",'ԷնՀ-ՄԷԳ (ՏՋ)'!AK39/Ջերմարարություն!$D$6)</f>
        <v/>
      </c>
      <c r="AL39" s="631" t="str">
        <f>IF('ԷնՀ-ՄԷԳ (ՏՋ)'!AL39=0,"",'ԷնՀ-ՄԷԳ (ՏՋ)'!AL39/Ջերմարարություն!$D$6)</f>
        <v/>
      </c>
      <c r="AM39" s="633">
        <f>IF('ԷնՀ-ՄԷԳ (ՏՋ)'!AM39=0,"",'ԷնՀ-ՄԷԳ (ՏՋ)'!AM39/Ջերմարարություն!$D$6)</f>
        <v>9.5510748065348228</v>
      </c>
    </row>
    <row r="40" spans="1:40" s="107" customFormat="1" ht="13.5" outlineLevel="1">
      <c r="B40" s="901" t="s">
        <v>702</v>
      </c>
      <c r="C40" s="777" t="s">
        <v>539</v>
      </c>
      <c r="D40" s="689" t="s">
        <v>540</v>
      </c>
      <c r="E40" s="817" t="s">
        <v>343</v>
      </c>
      <c r="F40" s="744" t="str">
        <f>IF('ԷնՀ-ՄԷԳ (ՏՋ)'!F40=0,"",'ԷնՀ-ՄԷԳ (ՏՋ)'!F40/Ջերմարարություն!$D$6)</f>
        <v/>
      </c>
      <c r="G40" s="632" t="str">
        <f>IF('ԷնՀ-ՄԷԳ (ՏՋ)'!G40=0,"",'ԷնՀ-ՄԷԳ (ՏՋ)'!G40/Ջերմարարություն!$D$6)</f>
        <v/>
      </c>
      <c r="H40" s="629" t="str">
        <f>IF('ԷնՀ-ՄԷԳ (ՏՋ)'!H40=0,"",'ԷնՀ-ՄԷԳ (ՏՋ)'!H40/Ջերմարարություն!$D$6)</f>
        <v/>
      </c>
      <c r="I40" s="629" t="str">
        <f>IF('ԷնՀ-ՄԷԳ (ՏՋ)'!I40=0,"",'ԷնՀ-ՄԷԳ (ՏՋ)'!I40/Ջերմարարություն!$D$6)</f>
        <v/>
      </c>
      <c r="J40" s="629" t="str">
        <f>IF('ԷնՀ-ՄԷԳ (ՏՋ)'!J40=0,"",'ԷնՀ-ՄԷԳ (ՏՋ)'!J40/Ջերմարարություն!$D$6)</f>
        <v/>
      </c>
      <c r="K40" s="629" t="str">
        <f>IF('ԷնՀ-ՄԷԳ (ՏՋ)'!K40=0,"",'ԷնՀ-ՄԷԳ (ՏՋ)'!K40/Ջերմարարություն!$D$6)</f>
        <v/>
      </c>
      <c r="L40" s="629" t="str">
        <f>IF('ԷնՀ-ՄԷԳ (ՏՋ)'!L40=0,"",'ԷնՀ-ՄԷԳ (ՏՋ)'!L40/Ջերմարարություն!$D$6)</f>
        <v/>
      </c>
      <c r="M40" s="629" t="str">
        <f>IF('ԷնՀ-ՄԷԳ (ՏՋ)'!M40=0,"",'ԷնՀ-ՄԷԳ (ՏՋ)'!M40/Ջերմարարություն!$D$6)</f>
        <v/>
      </c>
      <c r="N40" s="630" t="str">
        <f>IF('ԷնՀ-ՄԷԳ (ՏՋ)'!N40=0,"",'ԷնՀ-ՄԷԳ (ՏՋ)'!N40/Ջերմարարություն!$D$6)</f>
        <v/>
      </c>
      <c r="O40" s="629" t="str">
        <f>IF('ԷնՀ-ՄԷԳ (ՏՋ)'!O40=0,"",'ԷնՀ-ՄԷԳ (ՏՋ)'!O40/Ջերմարարություն!$D$6)</f>
        <v/>
      </c>
      <c r="P40" s="629" t="str">
        <f>IF('ԷնՀ-ՄԷԳ (ՏՋ)'!P40=0,"",'ԷնՀ-ՄԷԳ (ՏՋ)'!P40/Ջերմարարություն!$D$6)</f>
        <v/>
      </c>
      <c r="Q40" s="629" t="str">
        <f>IF('ԷնՀ-ՄԷԳ (ՏՋ)'!Q40=0,"",'ԷնՀ-ՄԷԳ (ՏՋ)'!Q40/Ջերմարարություն!$D$6)</f>
        <v/>
      </c>
      <c r="R40" s="629" t="str">
        <f>IF('ԷնՀ-ՄԷԳ (ՏՋ)'!R40=0,"",'ԷնՀ-ՄԷԳ (ՏՋ)'!R40/Ջերմարարություն!$D$6)</f>
        <v/>
      </c>
      <c r="S40" s="629" t="str">
        <f>IF('ԷնՀ-ՄԷԳ (ՏՋ)'!S40=0,"",'ԷնՀ-ՄԷԳ (ՏՋ)'!S40/Ջերմարարություն!$D$6)</f>
        <v/>
      </c>
      <c r="T40" s="629" t="str">
        <f>IF('ԷնՀ-ՄԷԳ (ՏՋ)'!T40=0,"",'ԷնՀ-ՄԷԳ (ՏՋ)'!T40/Ջերմարարություն!$D$6)</f>
        <v/>
      </c>
      <c r="U40" s="629" t="str">
        <f>IF('ԷնՀ-ՄԷԳ (ՏՋ)'!U40=0,"",'ԷնՀ-ՄԷԳ (ՏՋ)'!U40/Ջերմարարություն!$D$6)</f>
        <v/>
      </c>
      <c r="V40" s="629" t="str">
        <f>IF('ԷնՀ-ՄԷԳ (ՏՋ)'!V40=0,"",'ԷնՀ-ՄԷԳ (ՏՋ)'!V40/Ջերմարարություն!$D$6)</f>
        <v/>
      </c>
      <c r="W40" s="629" t="str">
        <f>IF('ԷնՀ-ՄԷԳ (ՏՋ)'!W40=0,"",'ԷնՀ-ՄԷԳ (ՏՋ)'!W40/Ջերմարարություն!$D$6)</f>
        <v/>
      </c>
      <c r="X40" s="629" t="str">
        <f>IF('ԷնՀ-ՄԷԳ (ՏՋ)'!X40=0,"",'ԷնՀ-ՄԷԳ (ՏՋ)'!X40/Ջերմարարություն!$D$6)</f>
        <v/>
      </c>
      <c r="Y40" s="629" t="str">
        <f>IF('ԷնՀ-ՄԷԳ (ՏՋ)'!Y40=0,"",'ԷնՀ-ՄԷԳ (ՏՋ)'!Y40/Ջերմարարություն!$D$6)</f>
        <v/>
      </c>
      <c r="Z40" s="629" t="str">
        <f>IF('ԷնՀ-ՄԷԳ (ՏՋ)'!Z40=0,"",'ԷնՀ-ՄԷԳ (ՏՋ)'!Z40/Ջերմարարություն!$D$6)</f>
        <v/>
      </c>
      <c r="AA40" s="631" t="str">
        <f>IF('ԷնՀ-ՄԷԳ (ՏՋ)'!AA40=0,"",'ԷնՀ-ՄԷԳ (ՏՋ)'!AA40/Ջերմարարություն!$D$6)</f>
        <v/>
      </c>
      <c r="AB40" s="632" t="str">
        <f>IF('ԷնՀ-ՄԷԳ (ՏՋ)'!AB40=0,"",'ԷնՀ-ՄԷԳ (ՏՋ)'!AB40/Ջերմարարություն!$D$6)</f>
        <v/>
      </c>
      <c r="AC40" s="629" t="str">
        <f>IF('ԷնՀ-ՄԷԳ (ՏՋ)'!AC40=0,"",'ԷնՀ-ՄԷԳ (ՏՋ)'!AC40/Ջերմարարություն!$D$6)</f>
        <v/>
      </c>
      <c r="AD40" s="629" t="str">
        <f>IF('ԷնՀ-ՄԷԳ (ՏՋ)'!AD40=0,"",'ԷնՀ-ՄԷԳ (ՏՋ)'!AD40/Ջերմարարություն!$D$6)</f>
        <v/>
      </c>
      <c r="AE40" s="629" t="str">
        <f>IF('ԷնՀ-ՄԷԳ (ՏՋ)'!AE40=0,"",'ԷնՀ-ՄԷԳ (ՏՋ)'!AE40/Ջերմարարություն!$D$6)</f>
        <v/>
      </c>
      <c r="AF40" s="629" t="str">
        <f>IF('ԷնՀ-ՄԷԳ (ՏՋ)'!AF40=0,"",'ԷնՀ-ՄԷԳ (ՏՋ)'!AF40/Ջերմարարություն!$D$6)</f>
        <v/>
      </c>
      <c r="AG40" s="629" t="str">
        <f>IF('ԷնՀ-ՄԷԳ (ՏՋ)'!AG40=0,"",'ԷնՀ-ՄԷԳ (ՏՋ)'!AG40/Ջերմարարություն!$D$6)</f>
        <v/>
      </c>
      <c r="AH40" s="629" t="str">
        <f>IF('ԷնՀ-ՄԷԳ (ՏՋ)'!AH40=0,"",'ԷնՀ-ՄԷԳ (ՏՋ)'!AH40/Ջերմարարություն!$D$6)</f>
        <v/>
      </c>
      <c r="AI40" s="629" t="str">
        <f>IF('ԷնՀ-ՄԷԳ (ՏՋ)'!AI40=0,"",'ԷնՀ-ՄԷԳ (ՏՋ)'!AI40/Ջերմարարություն!$D$6)</f>
        <v/>
      </c>
      <c r="AJ40" s="629" t="str">
        <f>IF('ԷնՀ-ՄԷԳ (ՏՋ)'!AJ40=0,"",'ԷնՀ-ՄԷԳ (ՏՋ)'!AJ40/Ջերմարարություն!$D$6)</f>
        <v/>
      </c>
      <c r="AK40" s="630" t="str">
        <f>IF('ԷնՀ-ՄԷԳ (ՏՋ)'!AK40=0,"",'ԷնՀ-ՄԷԳ (ՏՋ)'!AK40/Ջերմարարություն!$D$6)</f>
        <v/>
      </c>
      <c r="AL40" s="631" t="str">
        <f>IF('ԷնՀ-ՄԷԳ (ՏՋ)'!AL40=0,"",'ԷնՀ-ՄԷԳ (ՏՋ)'!AL40/Ջերմարարություն!$D$6)</f>
        <v/>
      </c>
      <c r="AM40" s="633" t="str">
        <f>IF('ԷնՀ-ՄԷԳ (ՏՋ)'!AM40=0,"",'ԷնՀ-ՄԷԳ (ՏՋ)'!AM40/Ջերմարարություն!$D$6)</f>
        <v/>
      </c>
    </row>
    <row r="41" spans="1:40" s="107" customFormat="1" ht="13.5" outlineLevel="1">
      <c r="B41" s="901" t="s">
        <v>703</v>
      </c>
      <c r="C41" s="777" t="s">
        <v>541</v>
      </c>
      <c r="D41" s="689" t="s">
        <v>542</v>
      </c>
      <c r="E41" s="817" t="s">
        <v>336</v>
      </c>
      <c r="F41" s="744">
        <f>IF('ԷնՀ-ՄԷԳ (ՏՋ)'!F41=0,"",'ԷնՀ-ՄԷԳ (ՏՋ)'!F41/Ջերմարարություն!$D$6)</f>
        <v>2.6436981338608261</v>
      </c>
      <c r="G41" s="632" t="str">
        <f>IF('ԷնՀ-ՄԷԳ (ՏՋ)'!G41=0,"",'ԷնՀ-ՄԷԳ (ՏՋ)'!G41/Ջերմարարություն!$D$6)</f>
        <v/>
      </c>
      <c r="H41" s="629" t="str">
        <f>IF('ԷնՀ-ՄԷԳ (ՏՋ)'!H41=0,"",'ԷնՀ-ՄԷԳ (ՏՋ)'!H41/Ջերմարարություն!$D$6)</f>
        <v/>
      </c>
      <c r="I41" s="629" t="str">
        <f>IF('ԷնՀ-ՄԷԳ (ՏՋ)'!I41=0,"",'ԷնՀ-ՄԷԳ (ՏՋ)'!I41/Ջերմարարություն!$D$6)</f>
        <v/>
      </c>
      <c r="J41" s="629" t="str">
        <f>IF('ԷնՀ-ՄԷԳ (ՏՋ)'!J41=0,"",'ԷնՀ-ՄԷԳ (ՏՋ)'!J41/Ջերմարարություն!$D$6)</f>
        <v/>
      </c>
      <c r="K41" s="629" t="str">
        <f>IF('ԷնՀ-ՄԷԳ (ՏՋ)'!K41=0,"",'ԷնՀ-ՄԷԳ (ՏՋ)'!K41/Ջերմարարություն!$D$6)</f>
        <v/>
      </c>
      <c r="L41" s="629" t="str">
        <f>IF('ԷնՀ-ՄԷԳ (ՏՋ)'!L41=0,"",'ԷնՀ-ՄԷԳ (ՏՋ)'!L41/Ջերմարարություն!$D$6)</f>
        <v/>
      </c>
      <c r="M41" s="629" t="str">
        <f>IF('ԷնՀ-ՄԷԳ (ՏՋ)'!M41=0,"",'ԷնՀ-ՄԷԳ (ՏՋ)'!M41/Ջերմարարություն!$D$6)</f>
        <v/>
      </c>
      <c r="N41" s="630">
        <f>IF('ԷնՀ-ՄԷԳ (ՏՋ)'!N41=0,"",'ԷնՀ-ՄԷԳ (ՏՋ)'!N41/Ջերմարարություն!$D$6)</f>
        <v>2.9149845705550775E-2</v>
      </c>
      <c r="O41" s="629">
        <f>IF('ԷնՀ-ՄԷԳ (ՏՋ)'!O41=0,"",'ԷնՀ-ՄԷԳ (ՏՋ)'!O41/Ջերմարարություն!$D$6)</f>
        <v>2.8895576573994455E-2</v>
      </c>
      <c r="P41" s="629" t="str">
        <f>IF('ԷնՀ-ՄԷԳ (ՏՋ)'!P41=0,"",'ԷնՀ-ՄԷԳ (ՏՋ)'!P41/Ջերմարարություն!$D$6)</f>
        <v/>
      </c>
      <c r="Q41" s="629" t="str">
        <f>IF('ԷնՀ-ՄԷԳ (ՏՋ)'!Q41=0,"",'ԷնՀ-ՄԷԳ (ՏՋ)'!Q41/Ջերմարարություն!$D$6)</f>
        <v/>
      </c>
      <c r="R41" s="629" t="str">
        <f>IF('ԷնՀ-ՄԷԳ (ՏՋ)'!R41=0,"",'ԷնՀ-ՄԷԳ (ՏՋ)'!R41/Ջերմարարություն!$D$6)</f>
        <v/>
      </c>
      <c r="S41" s="629" t="str">
        <f>IF('ԷնՀ-ՄԷԳ (ՏՋ)'!S41=0,"",'ԷնՀ-ՄԷԳ (ՏՋ)'!S41/Ջերմարարություն!$D$6)</f>
        <v/>
      </c>
      <c r="T41" s="629" t="str">
        <f>IF('ԷնՀ-ՄԷԳ (ՏՋ)'!T41=0,"",'ԷնՀ-ՄԷԳ (ՏՋ)'!T41/Ջերմարարություն!$D$6)</f>
        <v/>
      </c>
      <c r="U41" s="629">
        <f>IF('ԷնՀ-ՄԷԳ (ՏՋ)'!U41=0,"",'ԷնՀ-ՄԷԳ (ՏՋ)'!U41/Ջերմարարություն!$D$6)</f>
        <v>2.5426913155631977E-4</v>
      </c>
      <c r="V41" s="629" t="str">
        <f>IF('ԷնՀ-ՄԷԳ (ՏՋ)'!V41=0,"",'ԷնՀ-ՄԷԳ (ՏՋ)'!V41/Ջերմարարություն!$D$6)</f>
        <v/>
      </c>
      <c r="W41" s="629" t="str">
        <f>IF('ԷնՀ-ՄԷԳ (ՏՋ)'!W41=0,"",'ԷնՀ-ՄԷԳ (ՏՋ)'!W41/Ջերմարարություն!$D$6)</f>
        <v/>
      </c>
      <c r="X41" s="629" t="str">
        <f>IF('ԷնՀ-ՄԷԳ (ՏՋ)'!X41=0,"",'ԷնՀ-ՄԷԳ (ՏՋ)'!X41/Ջերմարարություն!$D$6)</f>
        <v/>
      </c>
      <c r="Y41" s="629" t="str">
        <f>IF('ԷնՀ-ՄԷԳ (ՏՋ)'!Y41=0,"",'ԷնՀ-ՄԷԳ (ՏՋ)'!Y41/Ջերմարարություն!$D$6)</f>
        <v/>
      </c>
      <c r="Z41" s="629" t="str">
        <f>IF('ԷնՀ-ՄԷԳ (ՏՋ)'!Z41=0,"",'ԷնՀ-ՄԷԳ (ՏՋ)'!Z41/Ջերմարարություն!$D$6)</f>
        <v/>
      </c>
      <c r="AA41" s="631">
        <f>IF('ԷնՀ-ՄԷԳ (ՏՋ)'!AA41=0,"",'ԷնՀ-ՄԷԳ (ՏՋ)'!AA41/Ջերմարարություն!$D$6)</f>
        <v>0.76935337079595567</v>
      </c>
      <c r="AB41" s="632">
        <f>IF('ԷնՀ-ՄԷԳ (ՏՋ)'!AB41=0,"",'ԷնՀ-ՄԷԳ (ՏՋ)'!AB41/Ջերմարարություն!$D$6)</f>
        <v>1.600764306869208E-3</v>
      </c>
      <c r="AC41" s="629" t="str">
        <f>IF('ԷնՀ-ՄԷԳ (ՏՋ)'!AC41=0,"",'ԷնՀ-ՄԷԳ (ՏՋ)'!AC41/Ջերմարարություն!$D$6)</f>
        <v/>
      </c>
      <c r="AD41" s="629" t="str">
        <f>IF('ԷնՀ-ՄԷԳ (ՏՋ)'!AD41=0,"",'ԷնՀ-ՄԷԳ (ՏՋ)'!AD41/Ջերմարարություն!$D$6)</f>
        <v/>
      </c>
      <c r="AE41" s="629" t="str">
        <f>IF('ԷնՀ-ՄԷԳ (ՏՋ)'!AE41=0,"",'ԷնՀ-ՄԷԳ (ՏՋ)'!AE41/Ջերմարարություն!$D$6)</f>
        <v/>
      </c>
      <c r="AF41" s="629" t="str">
        <f>IF('ԷնՀ-ՄԷԳ (ՏՋ)'!AF41=0,"",'ԷնՀ-ՄԷԳ (ՏՋ)'!AF41/Ջերմարարություն!$D$6)</f>
        <v/>
      </c>
      <c r="AG41" s="629" t="str">
        <f>IF('ԷնՀ-ՄԷԳ (ՏՋ)'!AG41=0,"",'ԷնՀ-ՄԷԳ (ՏՋ)'!AG41/Ջերմարարություն!$D$6)</f>
        <v/>
      </c>
      <c r="AH41" s="629">
        <f>IF('ԷնՀ-ՄԷԳ (ՏՋ)'!AH41=0,"",'ԷնՀ-ՄԷԳ (ՏՋ)'!AH41/Ջերմարարություն!$D$6)</f>
        <v>1.600764306869208E-3</v>
      </c>
      <c r="AI41" s="629" t="str">
        <f>IF('ԷնՀ-ՄԷԳ (ՏՋ)'!AI41=0,"",'ԷնՀ-ՄԷԳ (ՏՋ)'!AI41/Ջերմարարություն!$D$6)</f>
        <v/>
      </c>
      <c r="AJ41" s="629" t="str">
        <f>IF('ԷնՀ-ՄԷԳ (ՏՋ)'!AJ41=0,"",'ԷնՀ-ՄԷԳ (ՏՋ)'!AJ41/Ջերմարարություն!$D$6)</f>
        <v/>
      </c>
      <c r="AK41" s="630" t="str">
        <f>IF('ԷնՀ-ՄԷԳ (ՏՋ)'!AK41=0,"",'ԷնՀ-ՄԷԳ (ՏՋ)'!AK41/Ջերմարարություն!$D$6)</f>
        <v/>
      </c>
      <c r="AL41" s="631" t="str">
        <f>IF('ԷնՀ-ՄԷԳ (ՏՋ)'!AL41=0,"",'ԷնՀ-ՄԷԳ (ՏՋ)'!AL41/Ջերմարարություն!$D$6)</f>
        <v/>
      </c>
      <c r="AM41" s="633">
        <f>IF('ԷնՀ-ՄԷԳ (ՏՋ)'!AM41=0,"",'ԷնՀ-ՄԷԳ (ՏՋ)'!AM41/Ջերմարարություն!$D$6)</f>
        <v>1.8435941530524504</v>
      </c>
    </row>
    <row r="42" spans="1:40" s="107" customFormat="1" ht="38.25" outlineLevel="1">
      <c r="B42" s="901" t="s">
        <v>704</v>
      </c>
      <c r="C42" s="777" t="s">
        <v>543</v>
      </c>
      <c r="D42" s="689" t="s">
        <v>544</v>
      </c>
      <c r="E42" s="817" t="s">
        <v>337</v>
      </c>
      <c r="F42" s="744">
        <f>IF('ԷնՀ-ՄԷԳ (ՏՋ)'!F42=0,"",'ԷնՀ-ՄԷԳ (ՏՋ)'!F42/Ջերմարարություն!$D$6)</f>
        <v>89.621647878653121</v>
      </c>
      <c r="G42" s="632" t="str">
        <f>IF('ԷնՀ-ՄԷԳ (ՏՋ)'!G42=0,"",'ԷնՀ-ՄԷԳ (ՏՋ)'!G42/Ջերմարարություն!$D$6)</f>
        <v/>
      </c>
      <c r="H42" s="629" t="str">
        <f>IF('ԷնՀ-ՄԷԳ (ՏՋ)'!H42=0,"",'ԷնՀ-ՄԷԳ (ՏՋ)'!H42/Ջերմարարություն!$D$6)</f>
        <v/>
      </c>
      <c r="I42" s="629" t="str">
        <f>IF('ԷնՀ-ՄԷԳ (ՏՋ)'!I42=0,"",'ԷնՀ-ՄԷԳ (ՏՋ)'!I42/Ջերմարարություն!$D$6)</f>
        <v/>
      </c>
      <c r="J42" s="629" t="str">
        <f>IF('ԷնՀ-ՄԷԳ (ՏՋ)'!J42=0,"",'ԷնՀ-ՄԷԳ (ՏՋ)'!J42/Ջերմարարություն!$D$6)</f>
        <v/>
      </c>
      <c r="K42" s="629" t="str">
        <f>IF('ԷնՀ-ՄԷԳ (ՏՋ)'!K42=0,"",'ԷնՀ-ՄԷԳ (ՏՋ)'!K42/Ջերմարարություն!$D$6)</f>
        <v/>
      </c>
      <c r="L42" s="629" t="str">
        <f>IF('ԷնՀ-ՄԷԳ (ՏՋ)'!L42=0,"",'ԷնՀ-ՄԷԳ (ՏՋ)'!L42/Ջերմարարություն!$D$6)</f>
        <v/>
      </c>
      <c r="M42" s="629" t="str">
        <f>IF('ԷնՀ-ՄԷԳ (ՏՋ)'!M42=0,"",'ԷնՀ-ՄԷԳ (ՏՋ)'!M42/Ջերմարարություն!$D$6)</f>
        <v/>
      </c>
      <c r="N42" s="630">
        <f>IF('ԷնՀ-ՄԷԳ (ՏՋ)'!N42=0,"",'ԷնՀ-ՄԷԳ (ՏՋ)'!N42/Ջերմարարություն!$D$6)</f>
        <v>15.049200960160501</v>
      </c>
      <c r="O42" s="629">
        <f>IF('ԷնՀ-ՄԷԳ (ՏՋ)'!O42=0,"",'ԷնՀ-ՄԷԳ (ՏՋ)'!O42/Ջերմարարություն!$D$6)</f>
        <v>4.6474634565778154E-2</v>
      </c>
      <c r="P42" s="629" t="str">
        <f>IF('ԷնՀ-ՄԷԳ (ՏՋ)'!P42=0,"",'ԷնՀ-ՄԷԳ (ՏՋ)'!P42/Ջերմարարություն!$D$6)</f>
        <v/>
      </c>
      <c r="Q42" s="629" t="str">
        <f>IF('ԷնՀ-ՄԷԳ (ՏՋ)'!Q42=0,"",'ԷնՀ-ՄԷԳ (ՏՋ)'!Q42/Ջերմարարություն!$D$6)</f>
        <v/>
      </c>
      <c r="R42" s="629" t="str">
        <f>IF('ԷնՀ-ՄԷԳ (ՏՋ)'!R42=0,"",'ԷնՀ-ՄԷԳ (ՏՋ)'!R42/Ջերմարարություն!$D$6)</f>
        <v/>
      </c>
      <c r="S42" s="629" t="str">
        <f>IF('ԷնՀ-ՄԷԳ (ՏՋ)'!S42=0,"",'ԷնՀ-ՄԷԳ (ՏՋ)'!S42/Ջերմարարություն!$D$6)</f>
        <v/>
      </c>
      <c r="T42" s="629" t="str">
        <f>IF('ԷնՀ-ՄԷԳ (ՏՋ)'!T42=0,"",'ԷնՀ-ՄԷԳ (ՏՋ)'!T42/Ջերմարարություն!$D$6)</f>
        <v/>
      </c>
      <c r="U42" s="629">
        <f>IF('ԷնՀ-ՄԷԳ (ՏՋ)'!U42=0,"",'ԷնՀ-ՄԷԳ (ՏՋ)'!U42/Ջերմարարություն!$D$6)</f>
        <v>15.002726325594724</v>
      </c>
      <c r="V42" s="629" t="str">
        <f>IF('ԷնՀ-ՄԷԳ (ՏՋ)'!V42=0,"",'ԷնՀ-ՄԷԳ (ՏՋ)'!V42/Ջերմարարություն!$D$6)</f>
        <v/>
      </c>
      <c r="W42" s="629" t="str">
        <f>IF('ԷնՀ-ՄԷԳ (ՏՋ)'!W42=0,"",'ԷնՀ-ՄԷԳ (ՏՋ)'!W42/Ջերմարարություն!$D$6)</f>
        <v/>
      </c>
      <c r="X42" s="629" t="str">
        <f>IF('ԷնՀ-ՄԷԳ (ՏՋ)'!X42=0,"",'ԷնՀ-ՄԷԳ (ՏՋ)'!X42/Ջերմարարություն!$D$6)</f>
        <v/>
      </c>
      <c r="Y42" s="629" t="str">
        <f>IF('ԷնՀ-ՄԷԳ (ՏՋ)'!Y42=0,"",'ԷնՀ-ՄԷԳ (ՏՋ)'!Y42/Ջերմարարություն!$D$6)</f>
        <v/>
      </c>
      <c r="Z42" s="629" t="str">
        <f>IF('ԷնՀ-ՄԷԳ (ՏՋ)'!Z42=0,"",'ԷնՀ-ՄԷԳ (ՏՋ)'!Z42/Ջերմարարություն!$D$6)</f>
        <v/>
      </c>
      <c r="AA42" s="631">
        <f>IF('ԷնՀ-ՄԷԳ (ՏՋ)'!AA42=0,"",'ԷնՀ-ՄԷԳ (ՏՋ)'!AA42/Ջերմարարություն!$D$6)</f>
        <v>5.8115133654210629</v>
      </c>
      <c r="AB42" s="632">
        <f>IF('ԷնՀ-ՄԷԳ (ՏՋ)'!AB42=0,"",'ԷնՀ-ՄԷԳ (ՏՋ)'!AB42/Ջերմարարություն!$D$6)</f>
        <v>6.5840259864335525E-4</v>
      </c>
      <c r="AC42" s="629" t="str">
        <f>IF('ԷնՀ-ՄԷԳ (ՏՋ)'!AC42=0,"",'ԷնՀ-ՄԷԳ (ՏՋ)'!AC42/Ջերմարարություն!$D$6)</f>
        <v/>
      </c>
      <c r="AD42" s="629" t="str">
        <f>IF('ԷնՀ-ՄԷԳ (ՏՋ)'!AD42=0,"",'ԷնՀ-ՄԷԳ (ՏՋ)'!AD42/Ջերմարարություն!$D$6)</f>
        <v/>
      </c>
      <c r="AE42" s="629" t="str">
        <f>IF('ԷնՀ-ՄԷԳ (ՏՋ)'!AE42=0,"",'ԷնՀ-ՄԷԳ (ՏՋ)'!AE42/Ջերմարարություն!$D$6)</f>
        <v/>
      </c>
      <c r="AF42" s="629" t="str">
        <f>IF('ԷնՀ-ՄԷԳ (ՏՋ)'!AF42=0,"",'ԷնՀ-ՄԷԳ (ՏՋ)'!AF42/Ջերմարարություն!$D$6)</f>
        <v/>
      </c>
      <c r="AG42" s="629" t="str">
        <f>IF('ԷնՀ-ՄԷԳ (ՏՋ)'!AG42=0,"",'ԷնՀ-ՄԷԳ (ՏՋ)'!AG42/Ջերմարարություն!$D$6)</f>
        <v/>
      </c>
      <c r="AH42" s="629">
        <f>IF('ԷնՀ-ՄԷԳ (ՏՋ)'!AH42=0,"",'ԷնՀ-ՄԷԳ (ՏՋ)'!AH42/Ջերմարարություն!$D$6)</f>
        <v>6.5840259864335525E-4</v>
      </c>
      <c r="AI42" s="629" t="str">
        <f>IF('ԷնՀ-ՄԷԳ (ՏՋ)'!AI42=0,"",'ԷնՀ-ՄԷԳ (ՏՋ)'!AI42/Ջերմարարություն!$D$6)</f>
        <v/>
      </c>
      <c r="AJ42" s="629" t="str">
        <f>IF('ԷնՀ-ՄԷԳ (ՏՋ)'!AJ42=0,"",'ԷնՀ-ՄԷԳ (ՏՋ)'!AJ42/Ջերմարարություն!$D$6)</f>
        <v/>
      </c>
      <c r="AK42" s="630" t="str">
        <f>IF('ԷնՀ-ՄԷԳ (ՏՋ)'!AK42=0,"",'ԷնՀ-ՄԷԳ (ՏՋ)'!AK42/Ջերմարարություն!$D$6)</f>
        <v/>
      </c>
      <c r="AL42" s="631" t="str">
        <f>IF('ԷնՀ-ՄԷԳ (ՏՋ)'!AL42=0,"",'ԷնՀ-ՄԷԳ (ՏՋ)'!AL42/Ջերմարարություն!$D$6)</f>
        <v/>
      </c>
      <c r="AM42" s="633">
        <f>IF('ԷնՀ-ՄԷԳ (ՏՋ)'!AM42=0,"",'ԷնՀ-ՄԷԳ (ՏՋ)'!AM42/Ջերմարարություն!$D$6)</f>
        <v>68.760275150472907</v>
      </c>
    </row>
    <row r="43" spans="1:40" s="107" customFormat="1" ht="38.25" outlineLevel="1">
      <c r="B43" s="901" t="s">
        <v>705</v>
      </c>
      <c r="C43" s="777" t="s">
        <v>545</v>
      </c>
      <c r="D43" s="689" t="s">
        <v>706</v>
      </c>
      <c r="E43" s="817" t="s">
        <v>338</v>
      </c>
      <c r="F43" s="744">
        <f>IF('ԷնՀ-ՄԷԳ (ՏՋ)'!F43=0,"",'ԷնՀ-ՄԷԳ (ՏՋ)'!F43/Ջերմարարություն!$D$6)</f>
        <v>86.142916153420302</v>
      </c>
      <c r="G43" s="632" t="str">
        <f>IF('ԷնՀ-ՄԷԳ (ՏՋ)'!G43=0,"",'ԷնՀ-ՄԷԳ (ՏՋ)'!G43/Ջերմարարություն!$D$6)</f>
        <v/>
      </c>
      <c r="H43" s="629" t="str">
        <f>IF('ԷնՀ-ՄԷԳ (ՏՋ)'!H43=0,"",'ԷնՀ-ՄԷԳ (ՏՋ)'!H43/Ջերմարարություն!$D$6)</f>
        <v/>
      </c>
      <c r="I43" s="629" t="str">
        <f>IF('ԷնՀ-ՄԷԳ (ՏՋ)'!I43=0,"",'ԷնՀ-ՄԷԳ (ՏՋ)'!I43/Ջերմարարություն!$D$6)</f>
        <v/>
      </c>
      <c r="J43" s="629" t="str">
        <f>IF('ԷնՀ-ՄԷԳ (ՏՋ)'!J43=0,"",'ԷնՀ-ՄԷԳ (ՏՋ)'!J43/Ջերմարարություն!$D$6)</f>
        <v/>
      </c>
      <c r="K43" s="629" t="str">
        <f>IF('ԷնՀ-ՄԷԳ (ՏՋ)'!K43=0,"",'ԷնՀ-ՄԷԳ (ՏՋ)'!K43/Ջերմարարություն!$D$6)</f>
        <v/>
      </c>
      <c r="L43" s="629" t="str">
        <f>IF('ԷնՀ-ՄԷԳ (ՏՋ)'!L43=0,"",'ԷնՀ-ՄԷԳ (ՏՋ)'!L43/Ջերմարարություն!$D$6)</f>
        <v/>
      </c>
      <c r="M43" s="629" t="str">
        <f>IF('ԷնՀ-ՄԷԳ (ՏՋ)'!M43=0,"",'ԷնՀ-ՄԷԳ (ՏՋ)'!M43/Ջերմարարություն!$D$6)</f>
        <v/>
      </c>
      <c r="N43" s="630">
        <f>IF('ԷնՀ-ՄԷԳ (ՏՋ)'!N43=0,"",'ԷնՀ-ՄԷԳ (ՏՋ)'!N43/Ջերմարարություն!$D$6)</f>
        <v>0.58635401977644019</v>
      </c>
      <c r="O43" s="629">
        <f>IF('ԷնՀ-ՄԷԳ (ՏՋ)'!O43=0,"",'ԷնՀ-ՄԷԳ (ՏՋ)'!O43/Ջերմարարություն!$D$6)</f>
        <v>6.1966179421037541E-3</v>
      </c>
      <c r="P43" s="629" t="str">
        <f>IF('ԷնՀ-ՄԷԳ (ՏՋ)'!P43=0,"",'ԷնՀ-ՄԷԳ (ՏՋ)'!P43/Ջերմարարություն!$D$6)</f>
        <v/>
      </c>
      <c r="Q43" s="629" t="str">
        <f>IF('ԷնՀ-ՄԷԳ (ՏՋ)'!Q43=0,"",'ԷնՀ-ՄԷԳ (ՏՋ)'!Q43/Ջերմարարություն!$D$6)</f>
        <v/>
      </c>
      <c r="R43" s="629" t="str">
        <f>IF('ԷնՀ-ՄԷԳ (ՏՋ)'!R43=0,"",'ԷնՀ-ՄԷԳ (ՏՋ)'!R43/Ջերմարարություն!$D$6)</f>
        <v/>
      </c>
      <c r="S43" s="629" t="str">
        <f>IF('ԷնՀ-ՄԷԳ (ՏՋ)'!S43=0,"",'ԷնՀ-ՄԷԳ (ՏՋ)'!S43/Ջերմարարություն!$D$6)</f>
        <v/>
      </c>
      <c r="T43" s="629" t="str">
        <f>IF('ԷնՀ-ՄԷԳ (ՏՋ)'!T43=0,"",'ԷնՀ-ՄԷԳ (ՏՋ)'!T43/Ջերմարարություն!$D$6)</f>
        <v/>
      </c>
      <c r="U43" s="629">
        <f>IF('ԷնՀ-ՄԷԳ (ՏՋ)'!U43=0,"",'ԷնՀ-ՄԷԳ (ՏՋ)'!U43/Ջերմարարություն!$D$6)</f>
        <v>0.58015740183433639</v>
      </c>
      <c r="V43" s="629" t="str">
        <f>IF('ԷնՀ-ՄԷԳ (ՏՋ)'!V43=0,"",'ԷնՀ-ՄԷԳ (ՏՋ)'!V43/Ջերմարարություն!$D$6)</f>
        <v/>
      </c>
      <c r="W43" s="629" t="str">
        <f>IF('ԷնՀ-ՄԷԳ (ՏՋ)'!W43=0,"",'ԷնՀ-ՄԷԳ (ՏՋ)'!W43/Ջերմարարություն!$D$6)</f>
        <v/>
      </c>
      <c r="X43" s="629" t="str">
        <f>IF('ԷնՀ-ՄԷԳ (ՏՋ)'!X43=0,"",'ԷնՀ-ՄԷԳ (ՏՋ)'!X43/Ջերմարարություն!$D$6)</f>
        <v/>
      </c>
      <c r="Y43" s="629" t="str">
        <f>IF('ԷնՀ-ՄԷԳ (ՏՋ)'!Y43=0,"",'ԷնՀ-ՄԷԳ (ՏՋ)'!Y43/Ջերմարարություն!$D$6)</f>
        <v/>
      </c>
      <c r="Z43" s="629" t="str">
        <f>IF('ԷնՀ-ՄԷԳ (ՏՋ)'!Z43=0,"",'ԷնՀ-ՄԷԳ (ՏՋ)'!Z43/Ջերմարարություն!$D$6)</f>
        <v/>
      </c>
      <c r="AA43" s="631">
        <f>IF('ԷնՀ-ՄԷԳ (ՏՋ)'!AA43=0,"",'ԷնՀ-ՄԷԳ (ՏՋ)'!AA43/Ջերմարարություն!$D$6)</f>
        <v>62.643564139949412</v>
      </c>
      <c r="AB43" s="632">
        <f>IF('ԷնՀ-ՄԷԳ (ՏՋ)'!AB43=0,"",'ԷնՀ-ՄԷԳ (ՏՋ)'!AB43/Ջերմարարություն!$D$6)</f>
        <v>1.9919747778733162E-3</v>
      </c>
      <c r="AC43" s="629" t="str">
        <f>IF('ԷնՀ-ՄԷԳ (ՏՋ)'!AC43=0,"",'ԷնՀ-ՄԷԳ (ՏՋ)'!AC43/Ջերմարարություն!$D$6)</f>
        <v/>
      </c>
      <c r="AD43" s="629" t="str">
        <f>IF('ԷնՀ-ՄԷԳ (ՏՋ)'!AD43=0,"",'ԷնՀ-ՄԷԳ (ՏՋ)'!AD43/Ջերմարարություն!$D$6)</f>
        <v/>
      </c>
      <c r="AE43" s="629" t="str">
        <f>IF('ԷնՀ-ՄԷԳ (ՏՋ)'!AE43=0,"",'ԷնՀ-ՄԷԳ (ՏՋ)'!AE43/Ջերմարարություն!$D$6)</f>
        <v/>
      </c>
      <c r="AF43" s="629" t="str">
        <f>IF('ԷնՀ-ՄԷԳ (ՏՋ)'!AF43=0,"",'ԷնՀ-ՄԷԳ (ՏՋ)'!AF43/Ջերմարարություն!$D$6)</f>
        <v/>
      </c>
      <c r="AG43" s="629">
        <f>IF('ԷնՀ-ՄԷԳ (ՏՋ)'!AG43=0,"",'ԷնՀ-ՄԷԳ (ՏՋ)'!AG43/Ջերմարարություն!$D$6)</f>
        <v>1.9919747778733162E-3</v>
      </c>
      <c r="AH43" s="629" t="str">
        <f>IF('ԷնՀ-ՄԷԳ (ՏՋ)'!AH43=0,"",'ԷնՀ-ՄԷԳ (ՏՋ)'!AH43/Ջերմարարություն!$D$6)</f>
        <v/>
      </c>
      <c r="AI43" s="629" t="str">
        <f>IF('ԷնՀ-ՄԷԳ (ՏՋ)'!AI43=0,"",'ԷնՀ-ՄԷԳ (ՏՋ)'!AI43/Ջերմարարություն!$D$6)</f>
        <v/>
      </c>
      <c r="AJ43" s="629" t="str">
        <f>IF('ԷնՀ-ՄԷԳ (ՏՋ)'!AJ43=0,"",'ԷնՀ-ՄԷԳ (ՏՋ)'!AJ43/Ջերմարարություն!$D$6)</f>
        <v/>
      </c>
      <c r="AK43" s="630" t="str">
        <f>IF('ԷնՀ-ՄԷԳ (ՏՋ)'!AK43=0,"",'ԷնՀ-ՄԷԳ (ՏՋ)'!AK43/Ջերմարարություն!$D$6)</f>
        <v/>
      </c>
      <c r="AL43" s="631" t="str">
        <f>IF('ԷնՀ-ՄԷԳ (ՏՋ)'!AL43=0,"",'ԷնՀ-ՄԷԳ (ՏՋ)'!AL43/Ջերմարարություն!$D$6)</f>
        <v/>
      </c>
      <c r="AM43" s="633">
        <f>IF('ԷնՀ-ՄԷԳ (ՏՋ)'!AM43=0,"",'ԷնՀ-ՄԷԳ (ՏՋ)'!AM43/Ջերմարարություն!$D$6)</f>
        <v>22.911006018916591</v>
      </c>
    </row>
    <row r="44" spans="1:40" s="107" customFormat="1" ht="38.25" outlineLevel="1">
      <c r="B44" s="901" t="s">
        <v>707</v>
      </c>
      <c r="C44" s="777" t="s">
        <v>547</v>
      </c>
      <c r="D44" s="689" t="s">
        <v>548</v>
      </c>
      <c r="E44" s="817" t="s">
        <v>339</v>
      </c>
      <c r="F44" s="744">
        <f>IF('ԷնՀ-ՄԷԳ (ՏՋ)'!F44=0,"",'ԷնՀ-ՄԷԳ (ՏՋ)'!F44/Ջերմարարություն!$D$6)</f>
        <v>5.2021924468634033</v>
      </c>
      <c r="G44" s="632" t="str">
        <f>IF('ԷնՀ-ՄԷԳ (ՏՋ)'!G44=0,"",'ԷնՀ-ՄԷԳ (ՏՋ)'!G44/Ջերմարարություն!$D$6)</f>
        <v/>
      </c>
      <c r="H44" s="629" t="str">
        <f>IF('ԷնՀ-ՄԷԳ (ՏՋ)'!H44=0,"",'ԷնՀ-ՄԷԳ (ՏՋ)'!H44/Ջերմարարություն!$D$6)</f>
        <v/>
      </c>
      <c r="I44" s="629" t="str">
        <f>IF('ԷնՀ-ՄԷԳ (ՏՋ)'!I44=0,"",'ԷնՀ-ՄԷԳ (ՏՋ)'!I44/Ջերմարարություն!$D$6)</f>
        <v/>
      </c>
      <c r="J44" s="629" t="str">
        <f>IF('ԷնՀ-ՄԷԳ (ՏՋ)'!J44=0,"",'ԷնՀ-ՄԷԳ (ՏՋ)'!J44/Ջերմարարություն!$D$6)</f>
        <v/>
      </c>
      <c r="K44" s="629" t="str">
        <f>IF('ԷնՀ-ՄԷԳ (ՏՋ)'!K44=0,"",'ԷնՀ-ՄԷԳ (ՏՋ)'!K44/Ջերմարարություն!$D$6)</f>
        <v/>
      </c>
      <c r="L44" s="629" t="str">
        <f>IF('ԷնՀ-ՄԷԳ (ՏՋ)'!L44=0,"",'ԷնՀ-ՄԷԳ (ՏՋ)'!L44/Ջերմարարություն!$D$6)</f>
        <v/>
      </c>
      <c r="M44" s="629" t="str">
        <f>IF('ԷնՀ-ՄԷԳ (ՏՋ)'!M44=0,"",'ԷնՀ-ՄԷԳ (ՏՋ)'!M44/Ջերմարարություն!$D$6)</f>
        <v/>
      </c>
      <c r="N44" s="630" t="str">
        <f>IF('ԷնՀ-ՄԷԳ (ՏՋ)'!N44=0,"",'ԷնՀ-ՄԷԳ (ՏՋ)'!N44/Ջերմարարություն!$D$6)</f>
        <v/>
      </c>
      <c r="O44" s="629" t="str">
        <f>IF('ԷնՀ-ՄԷԳ (ՏՋ)'!O44=0,"",'ԷնՀ-ՄԷԳ (ՏՋ)'!O44/Ջերմարարություն!$D$6)</f>
        <v/>
      </c>
      <c r="P44" s="629" t="str">
        <f>IF('ԷնՀ-ՄԷԳ (ՏՋ)'!P44=0,"",'ԷնՀ-ՄԷԳ (ՏՋ)'!P44/Ջերմարարություն!$D$6)</f>
        <v/>
      </c>
      <c r="Q44" s="629" t="str">
        <f>IF('ԷնՀ-ՄԷԳ (ՏՋ)'!Q44=0,"",'ԷնՀ-ՄԷԳ (ՏՋ)'!Q44/Ջերմարարություն!$D$6)</f>
        <v/>
      </c>
      <c r="R44" s="629" t="str">
        <f>IF('ԷնՀ-ՄԷԳ (ՏՋ)'!R44=0,"",'ԷնՀ-ՄԷԳ (ՏՋ)'!R44/Ջերմարարություն!$D$6)</f>
        <v/>
      </c>
      <c r="S44" s="629" t="str">
        <f>IF('ԷնՀ-ՄԷԳ (ՏՋ)'!S44=0,"",'ԷնՀ-ՄԷԳ (ՏՋ)'!S44/Ջերմարարություն!$D$6)</f>
        <v/>
      </c>
      <c r="T44" s="629" t="str">
        <f>IF('ԷնՀ-ՄԷԳ (ՏՋ)'!T44=0,"",'ԷնՀ-ՄԷԳ (ՏՋ)'!T44/Ջերմարարություն!$D$6)</f>
        <v/>
      </c>
      <c r="U44" s="629" t="str">
        <f>IF('ԷնՀ-ՄԷԳ (ՏՋ)'!U44=0,"",'ԷնՀ-ՄԷԳ (ՏՋ)'!U44/Ջերմարարություն!$D$6)</f>
        <v/>
      </c>
      <c r="V44" s="629" t="str">
        <f>IF('ԷնՀ-ՄԷԳ (ՏՋ)'!V44=0,"",'ԷնՀ-ՄԷԳ (ՏՋ)'!V44/Ջերմարարություն!$D$6)</f>
        <v/>
      </c>
      <c r="W44" s="629" t="str">
        <f>IF('ԷնՀ-ՄԷԳ (ՏՋ)'!W44=0,"",'ԷնՀ-ՄԷԳ (ՏՋ)'!W44/Ջերմարարություն!$D$6)</f>
        <v/>
      </c>
      <c r="X44" s="629" t="str">
        <f>IF('ԷնՀ-ՄԷԳ (ՏՋ)'!X44=0,"",'ԷնՀ-ՄԷԳ (ՏՋ)'!X44/Ջերմարարություն!$D$6)</f>
        <v/>
      </c>
      <c r="Y44" s="629" t="str">
        <f>IF('ԷնՀ-ՄԷԳ (ՏՋ)'!Y44=0,"",'ԷնՀ-ՄԷԳ (ՏՋ)'!Y44/Ջերմարարություն!$D$6)</f>
        <v/>
      </c>
      <c r="Z44" s="629" t="str">
        <f>IF('ԷնՀ-ՄԷԳ (ՏՋ)'!Z44=0,"",'ԷնՀ-ՄԷԳ (ՏՋ)'!Z44/Ջերմարարություն!$D$6)</f>
        <v/>
      </c>
      <c r="AA44" s="631">
        <f>IF('ԷնՀ-ՄԷԳ (ՏՋ)'!AA44=0,"",'ԷնՀ-ՄԷԳ (ՏՋ)'!AA44/Ջերմարարություն!$D$6)</f>
        <v>3.485253495874582</v>
      </c>
      <c r="AB44" s="632" t="str">
        <f>IF('ԷնՀ-ՄԷԳ (ՏՋ)'!AB44=0,"",'ԷնՀ-ՄԷԳ (ՏՋ)'!AB44/Ջերմարարություն!$D$6)</f>
        <v/>
      </c>
      <c r="AC44" s="629" t="str">
        <f>IF('ԷնՀ-ՄԷԳ (ՏՋ)'!AC44=0,"",'ԷնՀ-ՄԷԳ (ՏՋ)'!AC44/Ջերմարարություն!$D$6)</f>
        <v/>
      </c>
      <c r="AD44" s="629" t="str">
        <f>IF('ԷնՀ-ՄԷԳ (ՏՋ)'!AD44=0,"",'ԷնՀ-ՄԷԳ (ՏՋ)'!AD44/Ջերմարարություն!$D$6)</f>
        <v/>
      </c>
      <c r="AE44" s="629" t="str">
        <f>IF('ԷնՀ-ՄԷԳ (ՏՋ)'!AE44=0,"",'ԷնՀ-ՄԷԳ (ՏՋ)'!AE44/Ջերմարարություն!$D$6)</f>
        <v/>
      </c>
      <c r="AF44" s="629" t="str">
        <f>IF('ԷնՀ-ՄԷԳ (ՏՋ)'!AF44=0,"",'ԷնՀ-ՄԷԳ (ՏՋ)'!AF44/Ջերմարարություն!$D$6)</f>
        <v/>
      </c>
      <c r="AG44" s="629" t="str">
        <f>IF('ԷնՀ-ՄԷԳ (ՏՋ)'!AG44=0,"",'ԷնՀ-ՄԷԳ (ՏՋ)'!AG44/Ջերմարարություն!$D$6)</f>
        <v/>
      </c>
      <c r="AH44" s="629" t="str">
        <f>IF('ԷնՀ-ՄԷԳ (ՏՋ)'!AH44=0,"",'ԷնՀ-ՄԷԳ (ՏՋ)'!AH44/Ջերմարարություն!$D$6)</f>
        <v/>
      </c>
      <c r="AI44" s="629" t="str">
        <f>IF('ԷնՀ-ՄԷԳ (ՏՋ)'!AI44=0,"",'ԷնՀ-ՄԷԳ (ՏՋ)'!AI44/Ջերմարարություն!$D$6)</f>
        <v/>
      </c>
      <c r="AJ44" s="629" t="str">
        <f>IF('ԷնՀ-ՄԷԳ (ՏՋ)'!AJ44=0,"",'ԷնՀ-ՄԷԳ (ՏՋ)'!AJ44/Ջերմարարություն!$D$6)</f>
        <v/>
      </c>
      <c r="AK44" s="630" t="str">
        <f>IF('ԷնՀ-ՄԷԳ (ՏՋ)'!AK44=0,"",'ԷնՀ-ՄԷԳ (ՏՋ)'!AK44/Ջերմարարություն!$D$6)</f>
        <v/>
      </c>
      <c r="AL44" s="631" t="str">
        <f>IF('ԷնՀ-ՄԷԳ (ՏՋ)'!AL44=0,"",'ԷնՀ-ՄԷԳ (ՏՋ)'!AL44/Ջերմարարություն!$D$6)</f>
        <v/>
      </c>
      <c r="AM44" s="633">
        <f>IF('ԷնՀ-ՄԷԳ (ՏՋ)'!AM44=0,"",'ԷնՀ-ՄԷԳ (ՏՋ)'!AM44/Ջերմարարություն!$D$6)</f>
        <v>1.716938950988822</v>
      </c>
    </row>
    <row r="45" spans="1:40" s="107" customFormat="1" ht="25.5" outlineLevel="1">
      <c r="B45" s="901" t="s">
        <v>708</v>
      </c>
      <c r="C45" s="777" t="s">
        <v>549</v>
      </c>
      <c r="D45" s="689" t="s">
        <v>550</v>
      </c>
      <c r="E45" s="817" t="s">
        <v>340</v>
      </c>
      <c r="F45" s="744">
        <f>IF('ԷնՀ-ՄԷԳ (ՏՋ)'!F45=0,"",'ԷնՀ-ՄԷԳ (ՏՋ)'!F45/Ջերմարարություն!$D$6)</f>
        <v>1.05821795623621</v>
      </c>
      <c r="G45" s="632" t="str">
        <f>IF('ԷնՀ-ՄԷԳ (ՏՋ)'!G45=0,"",'ԷնՀ-ՄԷԳ (ՏՋ)'!G45/Ջերմարարություն!$D$6)</f>
        <v/>
      </c>
      <c r="H45" s="629" t="str">
        <f>IF('ԷնՀ-ՄԷԳ (ՏՋ)'!H45=0,"",'ԷնՀ-ՄԷԳ (ՏՋ)'!H45/Ջերմարարություն!$D$6)</f>
        <v/>
      </c>
      <c r="I45" s="629" t="str">
        <f>IF('ԷնՀ-ՄԷԳ (ՏՋ)'!I45=0,"",'ԷնՀ-ՄԷԳ (ՏՋ)'!I45/Ջերմարարություն!$D$6)</f>
        <v/>
      </c>
      <c r="J45" s="629" t="str">
        <f>IF('ԷնՀ-ՄԷԳ (ՏՋ)'!J45=0,"",'ԷնՀ-ՄԷԳ (ՏՋ)'!J45/Ջերմարարություն!$D$6)</f>
        <v/>
      </c>
      <c r="K45" s="629" t="str">
        <f>IF('ԷնՀ-ՄԷԳ (ՏՋ)'!K45=0,"",'ԷնՀ-ՄԷԳ (ՏՋ)'!K45/Ջերմարարություն!$D$6)</f>
        <v/>
      </c>
      <c r="L45" s="629" t="str">
        <f>IF('ԷնՀ-ՄԷԳ (ՏՋ)'!L45=0,"",'ԷնՀ-ՄԷԳ (ՏՋ)'!L45/Ջերմարարություն!$D$6)</f>
        <v/>
      </c>
      <c r="M45" s="629" t="str">
        <f>IF('ԷնՀ-ՄԷԳ (ՏՋ)'!M45=0,"",'ԷնՀ-ՄԷԳ (ՏՋ)'!M45/Ջերմարարություն!$D$6)</f>
        <v/>
      </c>
      <c r="N45" s="630" t="str">
        <f>IF('ԷնՀ-ՄԷԳ (ՏՋ)'!N45=0,"",'ԷնՀ-ՄԷԳ (ՏՋ)'!N45/Ջերմարարություն!$D$6)</f>
        <v/>
      </c>
      <c r="O45" s="629" t="str">
        <f>IF('ԷնՀ-ՄԷԳ (ՏՋ)'!O45=0,"",'ԷնՀ-ՄԷԳ (ՏՋ)'!O45/Ջերմարարություն!$D$6)</f>
        <v/>
      </c>
      <c r="P45" s="629" t="str">
        <f>IF('ԷնՀ-ՄԷԳ (ՏՋ)'!P45=0,"",'ԷնՀ-ՄԷԳ (ՏՋ)'!P45/Ջերմարարություն!$D$6)</f>
        <v/>
      </c>
      <c r="Q45" s="629" t="str">
        <f>IF('ԷնՀ-ՄԷԳ (ՏՋ)'!Q45=0,"",'ԷնՀ-ՄԷԳ (ՏՋ)'!Q45/Ջերմարարություն!$D$6)</f>
        <v/>
      </c>
      <c r="R45" s="629" t="str">
        <f>IF('ԷնՀ-ՄԷԳ (ՏՋ)'!R45=0,"",'ԷնՀ-ՄԷԳ (ՏՋ)'!R45/Ջերմարարություն!$D$6)</f>
        <v/>
      </c>
      <c r="S45" s="629" t="str">
        <f>IF('ԷնՀ-ՄԷԳ (ՏՋ)'!S45=0,"",'ԷնՀ-ՄԷԳ (ՏՋ)'!S45/Ջերմարարություն!$D$6)</f>
        <v/>
      </c>
      <c r="T45" s="629" t="str">
        <f>IF('ԷնՀ-ՄԷԳ (ՏՋ)'!T45=0,"",'ԷնՀ-ՄԷԳ (ՏՋ)'!T45/Ջերմարարություն!$D$6)</f>
        <v/>
      </c>
      <c r="U45" s="629" t="str">
        <f>IF('ԷնՀ-ՄԷԳ (ՏՋ)'!U45=0,"",'ԷնՀ-ՄԷԳ (ՏՋ)'!U45/Ջերմարարություն!$D$6)</f>
        <v/>
      </c>
      <c r="V45" s="629" t="str">
        <f>IF('ԷնՀ-ՄԷԳ (ՏՋ)'!V45=0,"",'ԷնՀ-ՄԷԳ (ՏՋ)'!V45/Ջերմարարություն!$D$6)</f>
        <v/>
      </c>
      <c r="W45" s="629" t="str">
        <f>IF('ԷնՀ-ՄԷԳ (ՏՋ)'!W45=0,"",'ԷնՀ-ՄԷԳ (ՏՋ)'!W45/Ջերմարարություն!$D$6)</f>
        <v/>
      </c>
      <c r="X45" s="629" t="str">
        <f>IF('ԷնՀ-ՄԷԳ (ՏՋ)'!X45=0,"",'ԷնՀ-ՄԷԳ (ՏՋ)'!X45/Ջերմարարություն!$D$6)</f>
        <v/>
      </c>
      <c r="Y45" s="629" t="str">
        <f>IF('ԷնՀ-ՄԷԳ (ՏՋ)'!Y45=0,"",'ԷնՀ-ՄԷԳ (ՏՋ)'!Y45/Ջերմարարություն!$D$6)</f>
        <v/>
      </c>
      <c r="Z45" s="629" t="str">
        <f>IF('ԷնՀ-ՄԷԳ (ՏՋ)'!Z45=0,"",'ԷնՀ-ՄԷԳ (ՏՋ)'!Z45/Ջերմարարություն!$D$6)</f>
        <v/>
      </c>
      <c r="AA45" s="631">
        <f>IF('ԷնՀ-ՄԷԳ (ՏՋ)'!AA45=0,"",'ԷնՀ-ՄԷԳ (ՏՋ)'!AA45/Ջերմարարություն!$D$6)</f>
        <v>6.6180935122232748E-2</v>
      </c>
      <c r="AB45" s="632">
        <f>IF('ԷնՀ-ՄԷԳ (ՏՋ)'!AB45=0,"",'ԷնՀ-ՄԷԳ (ՏՋ)'!AB45/Ջերմարարություն!$D$6)</f>
        <v>0.76675757141492307</v>
      </c>
      <c r="AC45" s="629" t="str">
        <f>IF('ԷնՀ-ՄԷԳ (ՏՋ)'!AC45=0,"",'ԷնՀ-ՄԷԳ (ՏՋ)'!AC45/Ջերմարարություն!$D$6)</f>
        <v/>
      </c>
      <c r="AD45" s="629" t="str">
        <f>IF('ԷնՀ-ՄԷԳ (ՏՋ)'!AD45=0,"",'ԷնՀ-ՄԷԳ (ՏՋ)'!AD45/Ջերմարարություն!$D$6)</f>
        <v/>
      </c>
      <c r="AE45" s="629" t="str">
        <f>IF('ԷնՀ-ՄԷԳ (ՏՋ)'!AE45=0,"",'ԷնՀ-ՄԷԳ (ՏՋ)'!AE45/Ջերմարարություն!$D$6)</f>
        <v/>
      </c>
      <c r="AF45" s="629" t="str">
        <f>IF('ԷնՀ-ՄԷԳ (ՏՋ)'!AF45=0,"",'ԷնՀ-ՄԷԳ (ՏՋ)'!AF45/Ջերմարարություն!$D$6)</f>
        <v/>
      </c>
      <c r="AG45" s="629">
        <f>IF('ԷնՀ-ՄԷԳ (ՏՋ)'!AG45=0,"",'ԷնՀ-ՄԷԳ (ՏՋ)'!AG45/Ջերմարարություն!$D$6)</f>
        <v>0.76675757141492307</v>
      </c>
      <c r="AH45" s="629" t="str">
        <f>IF('ԷնՀ-ՄԷԳ (ՏՋ)'!AH45=0,"",'ԷնՀ-ՄԷԳ (ՏՋ)'!AH45/Ջերմարարություն!$D$6)</f>
        <v/>
      </c>
      <c r="AI45" s="629" t="str">
        <f>IF('ԷնՀ-ՄԷԳ (ՏՋ)'!AI45=0,"",'ԷնՀ-ՄԷԳ (ՏՋ)'!AI45/Ջերմարարություն!$D$6)</f>
        <v/>
      </c>
      <c r="AJ45" s="629" t="str">
        <f>IF('ԷնՀ-ՄԷԳ (ՏՋ)'!AJ45=0,"",'ԷնՀ-ՄԷԳ (ՏՋ)'!AJ45/Ջերմարարություն!$D$6)</f>
        <v/>
      </c>
      <c r="AK45" s="630" t="str">
        <f>IF('ԷնՀ-ՄԷԳ (ՏՋ)'!AK45=0,"",'ԷնՀ-ՄԷԳ (ՏՋ)'!AK45/Ջերմարարություն!$D$6)</f>
        <v/>
      </c>
      <c r="AL45" s="631" t="str">
        <f>IF('ԷնՀ-ՄԷԳ (ՏՋ)'!AL45=0,"",'ԷնՀ-ՄԷԳ (ՏՋ)'!AL45/Ջերմարարություն!$D$6)</f>
        <v/>
      </c>
      <c r="AM45" s="633">
        <f>IF('ԷնՀ-ՄԷԳ (ՏՋ)'!AM45=0,"",'ԷնՀ-ՄԷԳ (ՏՋ)'!AM45/Ջերմարարություն!$D$6)</f>
        <v>0.22527944969905417</v>
      </c>
    </row>
    <row r="46" spans="1:40" s="107" customFormat="1" ht="27" outlineLevel="1">
      <c r="B46" s="901" t="s">
        <v>709</v>
      </c>
      <c r="C46" s="777" t="s">
        <v>551</v>
      </c>
      <c r="D46" s="689" t="s">
        <v>552</v>
      </c>
      <c r="E46" s="817" t="s">
        <v>346</v>
      </c>
      <c r="F46" s="744">
        <f>IF('ԷնՀ-ՄԷԳ (ՏՋ)'!F46=0,"",'ԷնՀ-ՄԷԳ (ՏՋ)'!F46/Ջերմարարություն!$D$6)</f>
        <v>1.3099061651122956</v>
      </c>
      <c r="G46" s="632" t="str">
        <f>IF('ԷնՀ-ՄԷԳ (ՏՋ)'!G46=0,"",'ԷնՀ-ՄԷԳ (ՏՋ)'!G46/Ջերմարարություն!$D$6)</f>
        <v/>
      </c>
      <c r="H46" s="629" t="str">
        <f>IF('ԷնՀ-ՄԷԳ (ՏՋ)'!H46=0,"",'ԷնՀ-ՄԷԳ (ՏՋ)'!H46/Ջերմարարություն!$D$6)</f>
        <v/>
      </c>
      <c r="I46" s="629" t="str">
        <f>IF('ԷնՀ-ՄԷԳ (ՏՋ)'!I46=0,"",'ԷնՀ-ՄԷԳ (ՏՋ)'!I46/Ջերմարարություն!$D$6)</f>
        <v/>
      </c>
      <c r="J46" s="629" t="str">
        <f>IF('ԷնՀ-ՄԷԳ (ՏՋ)'!J46=0,"",'ԷնՀ-ՄԷԳ (ՏՋ)'!J46/Ջերմարարություն!$D$6)</f>
        <v/>
      </c>
      <c r="K46" s="629" t="str">
        <f>IF('ԷնՀ-ՄԷԳ (ՏՋ)'!K46=0,"",'ԷնՀ-ՄԷԳ (ՏՋ)'!K46/Ջերմարարություն!$D$6)</f>
        <v/>
      </c>
      <c r="L46" s="629" t="str">
        <f>IF('ԷնՀ-ՄԷԳ (ՏՋ)'!L46=0,"",'ԷնՀ-ՄԷԳ (ՏՋ)'!L46/Ջերմարարություն!$D$6)</f>
        <v/>
      </c>
      <c r="M46" s="629" t="str">
        <f>IF('ԷնՀ-ՄԷԳ (ՏՋ)'!M46=0,"",'ԷնՀ-ՄԷԳ (ՏՋ)'!M46/Ջերմարարություն!$D$6)</f>
        <v/>
      </c>
      <c r="N46" s="630" t="str">
        <f>IF('ԷնՀ-ՄԷԳ (ՏՋ)'!N46=0,"",'ԷնՀ-ՄԷԳ (ՏՋ)'!N46/Ջերմարարություն!$D$6)</f>
        <v/>
      </c>
      <c r="O46" s="629" t="str">
        <f>IF('ԷնՀ-ՄԷԳ (ՏՋ)'!O46=0,"",'ԷնՀ-ՄԷԳ (ՏՋ)'!O46/Ջերմարարություն!$D$6)</f>
        <v/>
      </c>
      <c r="P46" s="629" t="str">
        <f>IF('ԷնՀ-ՄԷԳ (ՏՋ)'!P46=0,"",'ԷնՀ-ՄԷԳ (ՏՋ)'!P46/Ջերմարարություն!$D$6)</f>
        <v/>
      </c>
      <c r="Q46" s="629" t="str">
        <f>IF('ԷնՀ-ՄԷԳ (ՏՋ)'!Q46=0,"",'ԷնՀ-ՄԷԳ (ՏՋ)'!Q46/Ջերմարարություն!$D$6)</f>
        <v/>
      </c>
      <c r="R46" s="629" t="str">
        <f>IF('ԷնՀ-ՄԷԳ (ՏՋ)'!R46=0,"",'ԷնՀ-ՄԷԳ (ՏՋ)'!R46/Ջերմարարություն!$D$6)</f>
        <v/>
      </c>
      <c r="S46" s="629" t="str">
        <f>IF('ԷնՀ-ՄԷԳ (ՏՋ)'!S46=0,"",'ԷնՀ-ՄԷԳ (ՏՋ)'!S46/Ջերմարարություն!$D$6)</f>
        <v/>
      </c>
      <c r="T46" s="629" t="str">
        <f>IF('ԷնՀ-ՄԷԳ (ՏՋ)'!T46=0,"",'ԷնՀ-ՄԷԳ (ՏՋ)'!T46/Ջերմարարություն!$D$6)</f>
        <v/>
      </c>
      <c r="U46" s="629" t="str">
        <f>IF('ԷնՀ-ՄԷԳ (ՏՋ)'!U46=0,"",'ԷնՀ-ՄԷԳ (ՏՋ)'!U46/Ջերմարարություն!$D$6)</f>
        <v/>
      </c>
      <c r="V46" s="629" t="str">
        <f>IF('ԷնՀ-ՄԷԳ (ՏՋ)'!V46=0,"",'ԷնՀ-ՄԷԳ (ՏՋ)'!V46/Ջերմարարություն!$D$6)</f>
        <v/>
      </c>
      <c r="W46" s="629" t="str">
        <f>IF('ԷնՀ-ՄԷԳ (ՏՋ)'!W46=0,"",'ԷնՀ-ՄԷԳ (ՏՋ)'!W46/Ջերմարարություն!$D$6)</f>
        <v/>
      </c>
      <c r="X46" s="629" t="str">
        <f>IF('ԷնՀ-ՄԷԳ (ՏՋ)'!X46=0,"",'ԷնՀ-ՄԷԳ (ՏՋ)'!X46/Ջերմարարություն!$D$6)</f>
        <v/>
      </c>
      <c r="Y46" s="629" t="str">
        <f>IF('ԷնՀ-ՄԷԳ (ՏՋ)'!Y46=0,"",'ԷնՀ-ՄԷԳ (ՏՋ)'!Y46/Ջերմարարություն!$D$6)</f>
        <v/>
      </c>
      <c r="Z46" s="629" t="str">
        <f>IF('ԷնՀ-ՄԷԳ (ՏՋ)'!Z46=0,"",'ԷնՀ-ՄԷԳ (ՏՋ)'!Z46/Ջերմարարություն!$D$6)</f>
        <v/>
      </c>
      <c r="AA46" s="631">
        <f>IF('ԷնՀ-ՄԷԳ (ՏՋ)'!AA46=0,"",'ԷնՀ-ՄԷԳ (ՏՋ)'!AA46/Ջերմարարություն!$D$6)</f>
        <v>0.41114905944687091</v>
      </c>
      <c r="AB46" s="632">
        <f>IF('ԷնՀ-ՄԷԳ (ՏՋ)'!AB46=0,"",'ԷնՀ-ՄԷԳ (ՏՋ)'!AB46/Ջերմարարություն!$D$6)</f>
        <v>2.282471099646508E-3</v>
      </c>
      <c r="AC46" s="629" t="str">
        <f>IF('ԷնՀ-ՄԷԳ (ՏՋ)'!AC46=0,"",'ԷնՀ-ՄԷԳ (ՏՋ)'!AC46/Ջերմարարություն!$D$6)</f>
        <v/>
      </c>
      <c r="AD46" s="629" t="str">
        <f>IF('ԷնՀ-ՄԷԳ (ՏՋ)'!AD46=0,"",'ԷնՀ-ՄԷԳ (ՏՋ)'!AD46/Ջերմարարություն!$D$6)</f>
        <v/>
      </c>
      <c r="AE46" s="629" t="str">
        <f>IF('ԷնՀ-ՄԷԳ (ՏՋ)'!AE46=0,"",'ԷնՀ-ՄԷԳ (ՏՋ)'!AE46/Ջերմարարություն!$D$6)</f>
        <v/>
      </c>
      <c r="AF46" s="629" t="str">
        <f>IF('ԷնՀ-ՄԷԳ (ՏՋ)'!AF46=0,"",'ԷնՀ-ՄԷԳ (ՏՋ)'!AF46/Ջերմարարություն!$D$6)</f>
        <v/>
      </c>
      <c r="AG46" s="629">
        <f>IF('ԷնՀ-ՄԷԳ (ՏՋ)'!AG46=0,"",'ԷնՀ-ՄԷԳ (ՏՋ)'!AG46/Ջերմարարություն!$D$6)</f>
        <v>2.282471099646508E-3</v>
      </c>
      <c r="AH46" s="629" t="str">
        <f>IF('ԷնՀ-ՄԷԳ (ՏՋ)'!AH46=0,"",'ԷնՀ-ՄԷԳ (ՏՋ)'!AH46/Ջերմարարություն!$D$6)</f>
        <v/>
      </c>
      <c r="AI46" s="629" t="str">
        <f>IF('ԷնՀ-ՄԷԳ (ՏՋ)'!AI46=0,"",'ԷնՀ-ՄԷԳ (ՏՋ)'!AI46/Ջերմարարություն!$D$6)</f>
        <v/>
      </c>
      <c r="AJ46" s="629" t="str">
        <f>IF('ԷնՀ-ՄԷԳ (ՏՋ)'!AJ46=0,"",'ԷնՀ-ՄԷԳ (ՏՋ)'!AJ46/Ջերմարարություն!$D$6)</f>
        <v/>
      </c>
      <c r="AK46" s="630" t="str">
        <f>IF('ԷնՀ-ՄԷԳ (ՏՋ)'!AK46=0,"",'ԷնՀ-ՄԷԳ (ՏՋ)'!AK46/Ջերմարարություն!$D$6)</f>
        <v/>
      </c>
      <c r="AL46" s="631" t="str">
        <f>IF('ԷնՀ-ՄԷԳ (ՏՋ)'!AL46=0,"",'ԷնՀ-ՄԷԳ (ՏՋ)'!AL46/Ջերմարարություն!$D$6)</f>
        <v/>
      </c>
      <c r="AM46" s="633">
        <f>IF('ԷնՀ-ՄԷԳ (ՏՋ)'!AM46=0,"",'ԷնՀ-ՄԷԳ (ՏՋ)'!AM46/Ջերմարարություն!$D$6)</f>
        <v>0.89647463456577814</v>
      </c>
    </row>
    <row r="47" spans="1:40" s="107" customFormat="1" ht="13.5" outlineLevel="1">
      <c r="B47" s="901" t="s">
        <v>710</v>
      </c>
      <c r="C47" s="777" t="s">
        <v>553</v>
      </c>
      <c r="D47" s="689" t="s">
        <v>554</v>
      </c>
      <c r="E47" s="817" t="s">
        <v>313</v>
      </c>
      <c r="F47" s="744">
        <f>IF('ԷնՀ-ՄԷԳ (ՏՋ)'!F47=0,"",'ԷնՀ-ՄԷԳ (ՏՋ)'!F47/Ջերմարարություն!$D$6)</f>
        <v>7.1919978218379219</v>
      </c>
      <c r="G47" s="632">
        <f>IF('ԷնՀ-ՄԷԳ (ՏՋ)'!G47=0,"",'ԷնՀ-ՄԷԳ (ՏՋ)'!G47/Ջերմարարություն!$D$6)</f>
        <v>5.6914588707366004E-4</v>
      </c>
      <c r="H47" s="629" t="str">
        <f>IF('ԷնՀ-ՄԷԳ (ՏՋ)'!H47=0,"",'ԷնՀ-ՄԷԳ (ՏՋ)'!H47/Ջերմարարություն!$D$6)</f>
        <v/>
      </c>
      <c r="I47" s="629">
        <f>IF('ԷնՀ-ՄԷԳ (ՏՋ)'!I47=0,"",'ԷնՀ-ՄԷԳ (ՏՋ)'!I47/Ջերմարարություն!$D$6)</f>
        <v>5.6914588707366004E-4</v>
      </c>
      <c r="J47" s="629" t="str">
        <f>IF('ԷնՀ-ՄԷԳ (ՏՋ)'!J47=0,"",'ԷնՀ-ՄԷԳ (ՏՋ)'!J47/Ջերմարարություն!$D$6)</f>
        <v/>
      </c>
      <c r="K47" s="629" t="str">
        <f>IF('ԷնՀ-ՄԷԳ (ՏՋ)'!K47=0,"",'ԷնՀ-ՄԷԳ (ՏՋ)'!K47/Ջերմարարություն!$D$6)</f>
        <v/>
      </c>
      <c r="L47" s="629" t="str">
        <f>IF('ԷնՀ-ՄԷԳ (ՏՋ)'!L47=0,"",'ԷնՀ-ՄԷԳ (ՏՋ)'!L47/Ջերմարարություն!$D$6)</f>
        <v/>
      </c>
      <c r="M47" s="629" t="str">
        <f>IF('ԷնՀ-ՄԷԳ (ՏՋ)'!M47=0,"",'ԷնՀ-ՄԷԳ (ՏՋ)'!M47/Ջերմարարություն!$D$6)</f>
        <v/>
      </c>
      <c r="N47" s="630">
        <f>IF('ԷնՀ-ՄԷԳ (ՏՋ)'!N47=0,"",'ԷնՀ-ՄԷԳ (ՏՋ)'!N47/Ջերմարարություն!$D$6)</f>
        <v>0.90397517292442908</v>
      </c>
      <c r="O47" s="629">
        <f>IF('ԷնՀ-ՄԷԳ (ՏՋ)'!O47=0,"",'ԷնՀ-ՄԷԳ (ՏՋ)'!O47/Ջերմարարություն!$D$6)</f>
        <v>1.8216298843985856E-2</v>
      </c>
      <c r="P47" s="629" t="str">
        <f>IF('ԷնՀ-ՄԷԳ (ՏՋ)'!P47=0,"",'ԷնՀ-ՄԷԳ (ՏՋ)'!P47/Ջերմարարություն!$D$6)</f>
        <v/>
      </c>
      <c r="Q47" s="629" t="str">
        <f>IF('ԷնՀ-ՄԷԳ (ՏՋ)'!Q47=0,"",'ԷնՀ-ՄԷԳ (ՏՋ)'!Q47/Ջերմարարություն!$D$6)</f>
        <v/>
      </c>
      <c r="R47" s="629">
        <f>IF('ԷնՀ-ՄԷԳ (ՏՋ)'!R47=0,"",'ԷնՀ-ՄԷԳ (ՏՋ)'!R47/Ջերմարարություն!$D$6)</f>
        <v>8.3709276774625016E-2</v>
      </c>
      <c r="S47" s="629" t="str">
        <f>IF('ԷնՀ-ՄԷԳ (ՏՋ)'!S47=0,"",'ԷնՀ-ՄԷԳ (ՏՋ)'!S47/Ջերմարարություն!$D$6)</f>
        <v/>
      </c>
      <c r="T47" s="629" t="str">
        <f>IF('ԷնՀ-ՄԷԳ (ՏՋ)'!T47=0,"",'ԷնՀ-ՄԷԳ (ՏՋ)'!T47/Ջերմարարություն!$D$6)</f>
        <v/>
      </c>
      <c r="U47" s="629">
        <f>IF('ԷնՀ-ՄԷԳ (ՏՋ)'!U47=0,"",'ԷնՀ-ՄԷԳ (ՏՋ)'!U47/Ջերմարարություն!$D$6)</f>
        <v>0.80204959730581815</v>
      </c>
      <c r="V47" s="629" t="str">
        <f>IF('ԷնՀ-ՄԷԳ (ՏՋ)'!V47=0,"",'ԷնՀ-ՄԷԳ (ՏՋ)'!V47/Ջերմարարություն!$D$6)</f>
        <v/>
      </c>
      <c r="W47" s="629" t="str">
        <f>IF('ԷնՀ-ՄԷԳ (ՏՋ)'!W47=0,"",'ԷնՀ-ՄԷԳ (ՏՋ)'!W47/Ջերմարարություն!$D$6)</f>
        <v/>
      </c>
      <c r="X47" s="629" t="str">
        <f>IF('ԷնՀ-ՄԷԳ (ՏՋ)'!X47=0,"",'ԷնՀ-ՄԷԳ (ՏՋ)'!X47/Ջերմարարություն!$D$6)</f>
        <v/>
      </c>
      <c r="Y47" s="629" t="str">
        <f>IF('ԷնՀ-ՄԷԳ (ՏՋ)'!Y47=0,"",'ԷնՀ-ՄԷԳ (ՏՋ)'!Y47/Ջերմարարություն!$D$6)</f>
        <v/>
      </c>
      <c r="Z47" s="629" t="str">
        <f>IF('ԷնՀ-ՄԷԳ (ՏՋ)'!Z47=0,"",'ԷնՀ-ՄԷԳ (ՏՋ)'!Z47/Ջերմարարություն!$D$6)</f>
        <v/>
      </c>
      <c r="AA47" s="631">
        <f>IF('ԷնՀ-ՄԷԳ (ՏՋ)'!AA47=0,"",'ԷնՀ-ՄԷԳ (ՏՋ)'!AA47/Ջերմարարություն!$D$6)</f>
        <v>3.6093427492287691</v>
      </c>
      <c r="AB47" s="632">
        <f>IF('ԷնՀ-ՄԷԳ (ՏՋ)'!AB47=0,"",'ԷնՀ-ՄԷԳ (ՏՋ)'!AB47/Ջերմարարություն!$D$6)</f>
        <v>3.6807108053883639E-5</v>
      </c>
      <c r="AC47" s="629" t="str">
        <f>IF('ԷնՀ-ՄԷԳ (ՏՋ)'!AC47=0,"",'ԷնՀ-ՄԷԳ (ՏՋ)'!AC47/Ջերմարարություն!$D$6)</f>
        <v/>
      </c>
      <c r="AD47" s="629" t="str">
        <f>IF('ԷնՀ-ՄԷԳ (ՏՋ)'!AD47=0,"",'ԷնՀ-ՄԷԳ (ՏՋ)'!AD47/Ջերմարարություն!$D$6)</f>
        <v/>
      </c>
      <c r="AE47" s="629" t="str">
        <f>IF('ԷնՀ-ՄԷԳ (ՏՋ)'!AE47=0,"",'ԷնՀ-ՄԷԳ (ՏՋ)'!AE47/Ջերմարարություն!$D$6)</f>
        <v/>
      </c>
      <c r="AF47" s="629" t="str">
        <f>IF('ԷնՀ-ՄԷԳ (ՏՋ)'!AF47=0,"",'ԷնՀ-ՄԷԳ (ՏՋ)'!AF47/Ջերմարարություն!$D$6)</f>
        <v/>
      </c>
      <c r="AG47" s="629">
        <f>IF('ԷնՀ-ՄԷԳ (ՏՋ)'!AG47=0,"",'ԷնՀ-ՄԷԳ (ՏՋ)'!AG47/Ջերմարարություն!$D$6)</f>
        <v>3.3199579631221938E-5</v>
      </c>
      <c r="AH47" s="629">
        <f>IF('ԷնՀ-ՄԷԳ (ՏՋ)'!AH47=0,"",'ԷնՀ-ՄԷԳ (ՏՋ)'!AH47/Ջերմարարություն!$D$6)</f>
        <v>3.6075284226616989E-6</v>
      </c>
      <c r="AI47" s="629" t="str">
        <f>IF('ԷնՀ-ՄԷԳ (ՏՋ)'!AI47=0,"",'ԷնՀ-ՄԷԳ (ՏՋ)'!AI47/Ջերմարարություն!$D$6)</f>
        <v/>
      </c>
      <c r="AJ47" s="629" t="str">
        <f>IF('ԷնՀ-ՄԷԳ (ՏՋ)'!AJ47=0,"",'ԷնՀ-ՄԷԳ (ՏՋ)'!AJ47/Ջերմարարություն!$D$6)</f>
        <v/>
      </c>
      <c r="AK47" s="630" t="str">
        <f>IF('ԷնՀ-ՄԷԳ (ՏՋ)'!AK47=0,"",'ԷնՀ-ՄԷԳ (ՏՋ)'!AK47/Ջերմարարություն!$D$6)</f>
        <v/>
      </c>
      <c r="AL47" s="631" t="str">
        <f>IF('ԷնՀ-ՄԷԳ (ՏՋ)'!AL47=0,"",'ԷնՀ-ՄԷԳ (ՏՋ)'!AL47/Ջերմարարություն!$D$6)</f>
        <v/>
      </c>
      <c r="AM47" s="633">
        <f>IF('ԷնՀ-ՄԷԳ (ՏՋ)'!AM47=0,"",'ԷնՀ-ՄԷԳ (ՏՋ)'!AM47/Ջերմարարություն!$D$6)</f>
        <v>2.678073946689596</v>
      </c>
    </row>
    <row r="48" spans="1:40" s="107" customFormat="1" ht="13.5" outlineLevel="1">
      <c r="B48" s="901" t="s">
        <v>711</v>
      </c>
      <c r="C48" s="777" t="s">
        <v>555</v>
      </c>
      <c r="D48" s="689" t="s">
        <v>496</v>
      </c>
      <c r="E48" s="817" t="s">
        <v>344</v>
      </c>
      <c r="F48" s="744">
        <f>IF('ԷնՀ-ՄԷԳ (ՏՋ)'!F48=0,"",'ԷնՀ-ՄԷԳ (ՏՋ)'!F48/Ջերմարարություն!$D$6)</f>
        <v>5.2785174777542165</v>
      </c>
      <c r="G48" s="632" t="str">
        <f>IF('ԷնՀ-ՄԷԳ (ՏՋ)'!G48=0,"",'ԷնՀ-ՄԷԳ (ՏՋ)'!G48/Ջերմարարություն!$D$6)</f>
        <v/>
      </c>
      <c r="H48" s="629" t="str">
        <f>IF('ԷնՀ-ՄԷԳ (ՏՋ)'!H48=0,"",'ԷնՀ-ՄԷԳ (ՏՋ)'!H48/Ջերմարարություն!$D$6)</f>
        <v/>
      </c>
      <c r="I48" s="629" t="str">
        <f>IF('ԷնՀ-ՄԷԳ (ՏՋ)'!I48=0,"",'ԷնՀ-ՄԷԳ (ՏՋ)'!I48/Ջերմարարություն!$D$6)</f>
        <v/>
      </c>
      <c r="J48" s="629" t="str">
        <f>IF('ԷնՀ-ՄԷԳ (ՏՋ)'!J48=0,"",'ԷնՀ-ՄԷԳ (ՏՋ)'!J48/Ջերմարարություն!$D$6)</f>
        <v/>
      </c>
      <c r="K48" s="629" t="str">
        <f>IF('ԷնՀ-ՄԷԳ (ՏՋ)'!K48=0,"",'ԷնՀ-ՄԷԳ (ՏՋ)'!K48/Ջերմարարություն!$D$6)</f>
        <v/>
      </c>
      <c r="L48" s="629" t="str">
        <f>IF('ԷնՀ-ՄԷԳ (ՏՋ)'!L48=0,"",'ԷնՀ-ՄԷԳ (ՏՋ)'!L48/Ջերմարարություն!$D$6)</f>
        <v/>
      </c>
      <c r="M48" s="629" t="str">
        <f>IF('ԷնՀ-ՄԷԳ (ՏՋ)'!M48=0,"",'ԷնՀ-ՄԷԳ (ՏՋ)'!M48/Ջերմարարություն!$D$6)</f>
        <v/>
      </c>
      <c r="N48" s="630">
        <f>IF('ԷնՀ-ՄԷԳ (ՏՋ)'!N48=0,"",'ԷնՀ-ՄԷԳ (ՏՋ)'!N48/Ջերմարարություն!$D$6)</f>
        <v>3.1234260055412245E-3</v>
      </c>
      <c r="O48" s="629">
        <f>IF('ԷնՀ-ՄԷԳ (ՏՋ)'!O48=0,"",'ԷնՀ-ՄԷԳ (ՏՋ)'!O48/Ջերմարարություն!$D$6)</f>
        <v>1.4282984618324255E-3</v>
      </c>
      <c r="P48" s="629" t="str">
        <f>IF('ԷնՀ-ՄԷԳ (ՏՋ)'!P48=0,"",'ԷնՀ-ՄԷԳ (ՏՋ)'!P48/Ջերմարարություն!$D$6)</f>
        <v/>
      </c>
      <c r="Q48" s="629" t="str">
        <f>IF('ԷնՀ-ՄԷԳ (ՏՋ)'!Q48=0,"",'ԷնՀ-ՄԷԳ (ՏՋ)'!Q48/Ջերմարարություն!$D$6)</f>
        <v/>
      </c>
      <c r="R48" s="629" t="str">
        <f>IF('ԷնՀ-ՄԷԳ (ՏՋ)'!R48=0,"",'ԷնՀ-ՄԷԳ (ՏՋ)'!R48/Ջերմարարություն!$D$6)</f>
        <v/>
      </c>
      <c r="S48" s="629" t="str">
        <f>IF('ԷնՀ-ՄԷԳ (ՏՋ)'!S48=0,"",'ԷնՀ-ՄԷԳ (ՏՋ)'!S48/Ջերմարարություն!$D$6)</f>
        <v/>
      </c>
      <c r="T48" s="629" t="str">
        <f>IF('ԷնՀ-ՄԷԳ (ՏՋ)'!T48=0,"",'ԷնՀ-ՄԷԳ (ՏՋ)'!T48/Ջերմարարություն!$D$6)</f>
        <v/>
      </c>
      <c r="U48" s="629">
        <f>IF('ԷնՀ-ՄԷԳ (ՏՋ)'!U48=0,"",'ԷնՀ-ՄԷԳ (ՏՋ)'!U48/Ջերմարարություն!$D$6)</f>
        <v>1.695127543708799E-3</v>
      </c>
      <c r="V48" s="629" t="str">
        <f>IF('ԷնՀ-ՄԷԳ (ՏՋ)'!V48=0,"",'ԷնՀ-ՄԷԳ (ՏՋ)'!V48/Ջերմարարություն!$D$6)</f>
        <v/>
      </c>
      <c r="W48" s="629" t="str">
        <f>IF('ԷնՀ-ՄԷԳ (ՏՋ)'!W48=0,"",'ԷնՀ-ՄԷԳ (ՏՋ)'!W48/Ջերմարարություն!$D$6)</f>
        <v/>
      </c>
      <c r="X48" s="629" t="str">
        <f>IF('ԷնՀ-ՄԷԳ (ՏՋ)'!X48=0,"",'ԷնՀ-ՄԷԳ (ՏՋ)'!X48/Ջերմարարություն!$D$6)</f>
        <v/>
      </c>
      <c r="Y48" s="629" t="str">
        <f>IF('ԷնՀ-ՄԷԳ (ՏՋ)'!Y48=0,"",'ԷնՀ-ՄԷԳ (ՏՋ)'!Y48/Ջերմարարություն!$D$6)</f>
        <v/>
      </c>
      <c r="Z48" s="629" t="str">
        <f>IF('ԷնՀ-ՄԷԳ (ՏՋ)'!Z48=0,"",'ԷնՀ-ՄԷԳ (ՏՋ)'!Z48/Ջերմարարություն!$D$6)</f>
        <v/>
      </c>
      <c r="AA48" s="631">
        <f>IF('ԷնՀ-ՄԷԳ (ՏՋ)'!AA48=0,"",'ԷնՀ-ՄԷԳ (ՏՋ)'!AA48/Ջերմարարություն!$D$6)</f>
        <v>1.266537645901729</v>
      </c>
      <c r="AB48" s="632" t="str">
        <f>IF('ԷնՀ-ՄԷԳ (ՏՋ)'!AB48=0,"",'ԷնՀ-ՄԷԳ (ՏՋ)'!AB48/Ջերմարարություն!$D$6)</f>
        <v/>
      </c>
      <c r="AC48" s="629" t="str">
        <f>IF('ԷնՀ-ՄԷԳ (ՏՋ)'!AC48=0,"",'ԷնՀ-ՄԷԳ (ՏՋ)'!AC48/Ջերմարարություն!$D$6)</f>
        <v/>
      </c>
      <c r="AD48" s="629" t="str">
        <f>IF('ԷնՀ-ՄԷԳ (ՏՋ)'!AD48=0,"",'ԷնՀ-ՄԷԳ (ՏՋ)'!AD48/Ջերմարարություն!$D$6)</f>
        <v/>
      </c>
      <c r="AE48" s="629" t="str">
        <f>IF('ԷնՀ-ՄԷԳ (ՏՋ)'!AE48=0,"",'ԷնՀ-ՄԷԳ (ՏՋ)'!AE48/Ջերմարարություն!$D$6)</f>
        <v/>
      </c>
      <c r="AF48" s="629" t="str">
        <f>IF('ԷնՀ-ՄԷԳ (ՏՋ)'!AF48=0,"",'ԷնՀ-ՄԷԳ (ՏՋ)'!AF48/Ջերմարարություն!$D$6)</f>
        <v/>
      </c>
      <c r="AG48" s="629" t="str">
        <f>IF('ԷնՀ-ՄԷԳ (ՏՋ)'!AG48=0,"",'ԷնՀ-ՄԷԳ (ՏՋ)'!AG48/Ջերմարարություն!$D$6)</f>
        <v/>
      </c>
      <c r="AH48" s="629" t="str">
        <f>IF('ԷնՀ-ՄԷԳ (ՏՋ)'!AH48=0,"",'ԷնՀ-ՄԷԳ (ՏՋ)'!AH48/Ջերմարարություն!$D$6)</f>
        <v/>
      </c>
      <c r="AI48" s="629" t="str">
        <f>IF('ԷնՀ-ՄԷԳ (ՏՋ)'!AI48=0,"",'ԷնՀ-ՄԷԳ (ՏՋ)'!AI48/Ջերմարարություն!$D$6)</f>
        <v/>
      </c>
      <c r="AJ48" s="629" t="str">
        <f>IF('ԷնՀ-ՄԷԳ (ՏՋ)'!AJ48=0,"",'ԷնՀ-ՄԷԳ (ՏՋ)'!AJ48/Ջերմարարություն!$D$6)</f>
        <v/>
      </c>
      <c r="AK48" s="630" t="str">
        <f>IF('ԷնՀ-ՄԷԳ (ՏՋ)'!AK48=0,"",'ԷնՀ-ՄԷԳ (ՏՋ)'!AK48/Ջերմարարություն!$D$6)</f>
        <v/>
      </c>
      <c r="AL48" s="631" t="str">
        <f>IF('ԷնՀ-ՄԷԳ (ՏՋ)'!AL48=0,"",'ԷնՀ-ՄԷԳ (ՏՋ)'!AL48/Ջերմարարություն!$D$6)</f>
        <v/>
      </c>
      <c r="AM48" s="633">
        <f>IF('ԷնՀ-ՄԷԳ (ՏՋ)'!AM48=0,"",'ԷնՀ-ՄԷԳ (ՏՋ)'!AM48/Ջերմարարություն!$D$6)</f>
        <v>4.0088564058469469</v>
      </c>
    </row>
    <row r="49" spans="1:39" ht="14.25" outlineLevel="1">
      <c r="A49" s="105"/>
      <c r="B49" s="979" t="s">
        <v>169</v>
      </c>
      <c r="C49" s="980" t="s">
        <v>556</v>
      </c>
      <c r="D49" s="981" t="s">
        <v>557</v>
      </c>
      <c r="E49" s="982" t="s">
        <v>195</v>
      </c>
      <c r="F49" s="983">
        <f>IF('ԷնՀ-ՄԷԳ (ՏՋ)'!F49=0,"",'ԷնՀ-ՄԷԳ (ՏՋ)'!F49/Ջերմարարություն!$D$6)</f>
        <v>617.49310104377662</v>
      </c>
      <c r="G49" s="727" t="str">
        <f>IF('ԷնՀ-ՄԷԳ (ՏՋ)'!G49=0,"",'ԷնՀ-ՄԷԳ (ՏՋ)'!G49/Ջերմարարություն!$D$6)</f>
        <v/>
      </c>
      <c r="H49" s="984" t="str">
        <f>IF('ԷնՀ-ՄԷԳ (ՏՋ)'!H49=0,"",'ԷնՀ-ՄԷԳ (ՏՋ)'!H49/Ջերմարարություն!$D$6)</f>
        <v/>
      </c>
      <c r="I49" s="984" t="str">
        <f>IF('ԷնՀ-ՄԷԳ (ՏՋ)'!I49=0,"",'ԷնՀ-ՄԷԳ (ՏՋ)'!I49/Ջերմարարություն!$D$6)</f>
        <v/>
      </c>
      <c r="J49" s="984" t="str">
        <f>IF('ԷնՀ-ՄԷԳ (ՏՋ)'!J49=0,"",'ԷնՀ-ՄԷԳ (ՏՋ)'!J49/Ջերմարարություն!$D$6)</f>
        <v/>
      </c>
      <c r="K49" s="984" t="str">
        <f>IF('ԷնՀ-ՄԷԳ (ՏՋ)'!K49=0,"",'ԷնՀ-ՄԷԳ (ՏՋ)'!K49/Ջերմարարություն!$D$6)</f>
        <v/>
      </c>
      <c r="L49" s="984" t="str">
        <f>IF('ԷնՀ-ՄԷԳ (ՏՋ)'!L49=0,"",'ԷնՀ-ՄԷԳ (ՏՋ)'!L49/Ջերմարարություն!$D$6)</f>
        <v/>
      </c>
      <c r="M49" s="984" t="str">
        <f>IF('ԷնՀ-ՄԷԳ (ՏՋ)'!M49=0,"",'ԷնՀ-ՄԷԳ (ՏՋ)'!M49/Ջերմարարություն!$D$6)</f>
        <v/>
      </c>
      <c r="N49" s="985">
        <f>IF('ԷնՀ-ՄԷԳ (ՏՋ)'!N49=0,"",'ԷնՀ-ՄԷԳ (ՏՋ)'!N49/Ջերմարարություն!$D$6)</f>
        <v>222.28146956498998</v>
      </c>
      <c r="O49" s="984">
        <f>IF('ԷնՀ-ՄԷԳ (ՏՋ)'!O49=0,"",'ԷնՀ-ՄԷԳ (ՏՋ)'!O49/Ջերմարարություն!$D$6)</f>
        <v>0.78942275723703048</v>
      </c>
      <c r="P49" s="984">
        <f>IF('ԷնՀ-ՄԷԳ (ՏՋ)'!P49=0,"",'ԷնՀ-ՄԷԳ (ՏՋ)'!P49/Ջերմարարություն!$D$6)</f>
        <v>146.70593508168531</v>
      </c>
      <c r="Q49" s="984" t="str">
        <f>IF('ԷնՀ-ՄԷԳ (ՏՋ)'!Q49=0,"",'ԷնՀ-ՄԷԳ (ՏՋ)'!Q49/Ջերմարարություն!$D$6)</f>
        <v/>
      </c>
      <c r="R49" s="984" t="str">
        <f>IF('ԷնՀ-ՄԷԳ (ՏՋ)'!R49=0,"",'ԷնՀ-ՄԷԳ (ՏՋ)'!R49/Ջերմարարություն!$D$6)</f>
        <v/>
      </c>
      <c r="S49" s="984" t="str">
        <f>IF('ԷնՀ-ՄԷԳ (ՏՋ)'!S49=0,"",'ԷնՀ-ՄԷԳ (ՏՋ)'!S49/Ջերմարարություն!$D$6)</f>
        <v/>
      </c>
      <c r="T49" s="984" t="str">
        <f>IF('ԷնՀ-ՄԷԳ (ՏՋ)'!T49=0,"",'ԷնՀ-ՄԷԳ (ՏՋ)'!T49/Ջերմարարություն!$D$6)</f>
        <v/>
      </c>
      <c r="U49" s="984">
        <f>IF('ԷնՀ-ՄԷԳ (ՏՋ)'!U49=0,"",'ԷնՀ-ՄԷԳ (ՏՋ)'!U49/Ջերմարարություն!$D$6)</f>
        <v>74.786111726067645</v>
      </c>
      <c r="V49" s="984" t="str">
        <f>IF('ԷնՀ-ՄԷԳ (ՏՋ)'!V49=0,"",'ԷնՀ-ՄԷԳ (ՏՋ)'!V49/Ջերմարարություն!$D$6)</f>
        <v/>
      </c>
      <c r="W49" s="984" t="str">
        <f>IF('ԷնՀ-ՄԷԳ (ՏՋ)'!W49=0,"",'ԷնՀ-ՄԷԳ (ՏՋ)'!W49/Ջերմարարություն!$D$6)</f>
        <v/>
      </c>
      <c r="X49" s="984" t="str">
        <f>IF('ԷնՀ-ՄԷԳ (ՏՋ)'!X49=0,"",'ԷնՀ-ՄԷԳ (ՏՋ)'!X49/Ջերմարարություն!$D$6)</f>
        <v/>
      </c>
      <c r="Y49" s="984" t="str">
        <f>IF('ԷնՀ-ՄԷԳ (ՏՋ)'!Y49=0,"",'ԷնՀ-ՄԷԳ (ՏՋ)'!Y49/Ջերմարարություն!$D$6)</f>
        <v/>
      </c>
      <c r="Z49" s="984" t="str">
        <f>IF('ԷնՀ-ՄԷԳ (ՏՋ)'!Z49=0,"",'ԷնՀ-ՄԷԳ (ՏՋ)'!Z49/Ջերմարարություն!$D$6)</f>
        <v/>
      </c>
      <c r="AA49" s="986">
        <f>IF('ԷնՀ-ՄԷԳ (ՏՋ)'!AA49=0,"",'ԷնՀ-ՄԷԳ (ՏՋ)'!AA49/Ջերմարարություն!$D$6)</f>
        <v>386.57938728274206</v>
      </c>
      <c r="AB49" s="727" t="str">
        <f>IF('ԷնՀ-ՄԷԳ (ՏՋ)'!AB49=0,"",'ԷնՀ-ՄԷԳ (ՏՋ)'!AB49/Ջերմարարություն!$D$6)</f>
        <v/>
      </c>
      <c r="AC49" s="984" t="str">
        <f>IF('ԷնՀ-ՄԷԳ (ՏՋ)'!AC49=0,"",'ԷնՀ-ՄԷԳ (ՏՋ)'!AC49/Ջերմարարություն!$D$6)</f>
        <v/>
      </c>
      <c r="AD49" s="984" t="str">
        <f>IF('ԷնՀ-ՄԷԳ (ՏՋ)'!AD49=0,"",'ԷնՀ-ՄԷԳ (ՏՋ)'!AD49/Ջերմարարություն!$D$6)</f>
        <v/>
      </c>
      <c r="AE49" s="984" t="str">
        <f>IF('ԷնՀ-ՄԷԳ (ՏՋ)'!AE49=0,"",'ԷնՀ-ՄԷԳ (ՏՋ)'!AE49/Ջերմարարություն!$D$6)</f>
        <v/>
      </c>
      <c r="AF49" s="984" t="str">
        <f>IF('ԷնՀ-ՄԷԳ (ՏՋ)'!AF49=0,"",'ԷնՀ-ՄԷԳ (ՏՋ)'!AF49/Ջերմարարություն!$D$6)</f>
        <v/>
      </c>
      <c r="AG49" s="984" t="str">
        <f>IF('ԷնՀ-ՄԷԳ (ՏՋ)'!AG49=0,"",'ԷնՀ-ՄԷԳ (ՏՋ)'!AG49/Ջերմարարություն!$D$6)</f>
        <v/>
      </c>
      <c r="AH49" s="984" t="str">
        <f>IF('ԷնՀ-ՄԷԳ (ՏՋ)'!AH49=0,"",'ԷնՀ-ՄԷԳ (ՏՋ)'!AH49/Ջերմարարություն!$D$6)</f>
        <v/>
      </c>
      <c r="AI49" s="984" t="str">
        <f>IF('ԷնՀ-ՄԷԳ (ՏՋ)'!AI49=0,"",'ԷնՀ-ՄԷԳ (ՏՋ)'!AI49/Ջերմարարություն!$D$6)</f>
        <v/>
      </c>
      <c r="AJ49" s="984" t="str">
        <f>IF('ԷնՀ-ՄԷԳ (ՏՋ)'!AJ49=0,"",'ԷնՀ-ՄԷԳ (ՏՋ)'!AJ49/Ջերմարարություն!$D$6)</f>
        <v/>
      </c>
      <c r="AK49" s="985" t="str">
        <f>IF('ԷնՀ-ՄԷԳ (ՏՋ)'!AK49=0,"",'ԷնՀ-ՄԷԳ (ՏՋ)'!AK49/Ջերմարարություն!$D$6)</f>
        <v/>
      </c>
      <c r="AL49" s="986" t="str">
        <f>IF('ԷնՀ-ՄԷԳ (ՏՋ)'!AL49=0,"",'ԷնՀ-ՄԷԳ (ՏՋ)'!AL49/Ջերմարարություն!$D$6)</f>
        <v/>
      </c>
      <c r="AM49" s="971">
        <f>IF('ԷնՀ-ՄԷԳ (ՏՋ)'!AM49=0,"",'ԷնՀ-ՄԷԳ (ՏՋ)'!AM49/Ջերմարարություն!$D$6)</f>
        <v>8.6322441960447112</v>
      </c>
    </row>
    <row r="50" spans="1:39" ht="27" outlineLevel="1">
      <c r="A50" s="105"/>
      <c r="B50" s="898" t="s">
        <v>712</v>
      </c>
      <c r="C50" s="777" t="s">
        <v>558</v>
      </c>
      <c r="D50" s="689" t="s">
        <v>559</v>
      </c>
      <c r="E50" s="817" t="s">
        <v>315</v>
      </c>
      <c r="F50" s="744">
        <f>IF('ԷնՀ-ՄԷԳ (ՏՋ)'!F50=0,"",'ԷնՀ-ՄԷԳ (ՏՋ)'!F50/Ջերմարարություն!$D$6)</f>
        <v>6.1601031814273428</v>
      </c>
      <c r="G50" s="632" t="str">
        <f>IF('ԷնՀ-ՄԷԳ (ՏՋ)'!G50=0,"",'ԷնՀ-ՄԷԳ (ՏՋ)'!G50/Ջերմարարություն!$D$6)</f>
        <v/>
      </c>
      <c r="H50" s="629" t="str">
        <f>IF('ԷնՀ-ՄԷԳ (ՏՋ)'!H50=0,"",'ԷնՀ-ՄԷԳ (ՏՋ)'!H50/Ջերմարարություն!$D$6)</f>
        <v/>
      </c>
      <c r="I50" s="629" t="str">
        <f>IF('ԷնՀ-ՄԷԳ (ՏՋ)'!I50=0,"",'ԷնՀ-ՄԷԳ (ՏՋ)'!I50/Ջերմարարություն!$D$6)</f>
        <v/>
      </c>
      <c r="J50" s="629" t="str">
        <f>IF('ԷնՀ-ՄԷԳ (ՏՋ)'!J50=0,"",'ԷնՀ-ՄԷԳ (ՏՋ)'!J50/Ջերմարարություն!$D$6)</f>
        <v/>
      </c>
      <c r="K50" s="629" t="str">
        <f>IF('ԷնՀ-ՄԷԳ (ՏՋ)'!K50=0,"",'ԷնՀ-ՄԷԳ (ՏՋ)'!K50/Ջերմարարություն!$D$6)</f>
        <v/>
      </c>
      <c r="L50" s="629" t="str">
        <f>IF('ԷնՀ-ՄԷԳ (ՏՋ)'!L50=0,"",'ԷնՀ-ՄԷԳ (ՏՋ)'!L50/Ջերմարարություն!$D$6)</f>
        <v/>
      </c>
      <c r="M50" s="629" t="str">
        <f>IF('ԷնՀ-ՄԷԳ (ՏՋ)'!M50=0,"",'ԷնՀ-ՄԷԳ (ՏՋ)'!M50/Ջերմարարություն!$D$6)</f>
        <v/>
      </c>
      <c r="N50" s="630" t="str">
        <f>IF('ԷնՀ-ՄԷԳ (ՏՋ)'!N50=0,"",'ԷնՀ-ՄԷԳ (ՏՋ)'!N50/Ջերմարարություն!$D$6)</f>
        <v/>
      </c>
      <c r="O50" s="629" t="str">
        <f>IF('ԷնՀ-ՄԷԳ (ՏՋ)'!O50=0,"",'ԷնՀ-ՄԷԳ (ՏՋ)'!O50/Ջերմարարություն!$D$6)</f>
        <v/>
      </c>
      <c r="P50" s="629" t="str">
        <f>IF('ԷնՀ-ՄԷԳ (ՏՋ)'!P50=0,"",'ԷնՀ-ՄԷԳ (ՏՋ)'!P50/Ջերմարարություն!$D$6)</f>
        <v/>
      </c>
      <c r="Q50" s="629" t="str">
        <f>IF('ԷնՀ-ՄԷԳ (ՏՋ)'!Q50=0,"",'ԷնՀ-ՄԷԳ (ՏՋ)'!Q50/Ջերմարարություն!$D$6)</f>
        <v/>
      </c>
      <c r="R50" s="629" t="str">
        <f>IF('ԷնՀ-ՄԷԳ (ՏՋ)'!R50=0,"",'ԷնՀ-ՄԷԳ (ՏՋ)'!R50/Ջերմարարություն!$D$6)</f>
        <v/>
      </c>
      <c r="S50" s="629" t="str">
        <f>IF('ԷնՀ-ՄԷԳ (ՏՋ)'!S50=0,"",'ԷնՀ-ՄԷԳ (ՏՋ)'!S50/Ջերմարարություն!$D$6)</f>
        <v/>
      </c>
      <c r="T50" s="629" t="str">
        <f>IF('ԷնՀ-ՄԷԳ (ՏՋ)'!T50=0,"",'ԷնՀ-ՄԷԳ (ՏՋ)'!T50/Ջերմարարություն!$D$6)</f>
        <v/>
      </c>
      <c r="U50" s="629" t="str">
        <f>IF('ԷնՀ-ՄԷԳ (ՏՋ)'!U50=0,"",'ԷնՀ-ՄԷԳ (ՏՋ)'!U50/Ջերմարարություն!$D$6)</f>
        <v/>
      </c>
      <c r="V50" s="629" t="str">
        <f>IF('ԷնՀ-ՄԷԳ (ՏՋ)'!V50=0,"",'ԷնՀ-ՄԷԳ (ՏՋ)'!V50/Ջերմարարություն!$D$6)</f>
        <v/>
      </c>
      <c r="W50" s="629" t="str">
        <f>IF('ԷնՀ-ՄԷԳ (ՏՋ)'!W50=0,"",'ԷնՀ-ՄԷԳ (ՏՋ)'!W50/Ջերմարարություն!$D$6)</f>
        <v/>
      </c>
      <c r="X50" s="629" t="str">
        <f>IF('ԷնՀ-ՄԷԳ (ՏՋ)'!X50=0,"",'ԷնՀ-ՄԷԳ (ՏՋ)'!X50/Ջերմարարություն!$D$6)</f>
        <v/>
      </c>
      <c r="Y50" s="629" t="str">
        <f>IF('ԷնՀ-ՄԷԳ (ՏՋ)'!Y50=0,"",'ԷնՀ-ՄԷԳ (ՏՋ)'!Y50/Ջերմարարություն!$D$6)</f>
        <v/>
      </c>
      <c r="Z50" s="629" t="str">
        <f>IF('ԷնՀ-ՄԷԳ (ՏՋ)'!Z50=0,"",'ԷնՀ-ՄԷԳ (ՏՋ)'!Z50/Ջերմարարություն!$D$6)</f>
        <v/>
      </c>
      <c r="AA50" s="631" t="str">
        <f>IF('ԷնՀ-ՄԷԳ (ՏՋ)'!AA50=0,"",'ԷնՀ-ՄԷԳ (ՏՋ)'!AA50/Ջերմարարություն!$D$6)</f>
        <v/>
      </c>
      <c r="AB50" s="632" t="str">
        <f>IF('ԷնՀ-ՄԷԳ (ՏՋ)'!AB50=0,"",'ԷնՀ-ՄԷԳ (ՏՋ)'!AB50/Ջերմարարություն!$D$6)</f>
        <v/>
      </c>
      <c r="AC50" s="629" t="str">
        <f>IF('ԷնՀ-ՄԷԳ (ՏՋ)'!AC50=0,"",'ԷնՀ-ՄԷԳ (ՏՋ)'!AC50/Ջերմարարություն!$D$6)</f>
        <v/>
      </c>
      <c r="AD50" s="629" t="str">
        <f>IF('ԷնՀ-ՄԷԳ (ՏՋ)'!AD50=0,"",'ԷնՀ-ՄԷԳ (ՏՋ)'!AD50/Ջերմարարություն!$D$6)</f>
        <v/>
      </c>
      <c r="AE50" s="629" t="str">
        <f>IF('ԷնՀ-ՄԷԳ (ՏՋ)'!AE50=0,"",'ԷնՀ-ՄԷԳ (ՏՋ)'!AE50/Ջերմարարություն!$D$6)</f>
        <v/>
      </c>
      <c r="AF50" s="629" t="str">
        <f>IF('ԷնՀ-ՄԷԳ (ՏՋ)'!AF50=0,"",'ԷնՀ-ՄԷԳ (ՏՋ)'!AF50/Ջերմարարություն!$D$6)</f>
        <v/>
      </c>
      <c r="AG50" s="629" t="str">
        <f>IF('ԷնՀ-ՄԷԳ (ՏՋ)'!AG50=0,"",'ԷնՀ-ՄԷԳ (ՏՋ)'!AG50/Ջերմարարություն!$D$6)</f>
        <v/>
      </c>
      <c r="AH50" s="629" t="str">
        <f>IF('ԷնՀ-ՄԷԳ (ՏՋ)'!AH50=0,"",'ԷնՀ-ՄԷԳ (ՏՋ)'!AH50/Ջերմարարություն!$D$6)</f>
        <v/>
      </c>
      <c r="AI50" s="629" t="str">
        <f>IF('ԷնՀ-ՄԷԳ (ՏՋ)'!AI50=0,"",'ԷնՀ-ՄԷԳ (ՏՋ)'!AI50/Ջերմարարություն!$D$6)</f>
        <v/>
      </c>
      <c r="AJ50" s="629" t="str">
        <f>IF('ԷնՀ-ՄԷԳ (ՏՋ)'!AJ50=0,"",'ԷնՀ-ՄԷԳ (ՏՋ)'!AJ50/Ջերմարարություն!$D$6)</f>
        <v/>
      </c>
      <c r="AK50" s="630" t="str">
        <f>IF('ԷնՀ-ՄԷԳ (ՏՋ)'!AK50=0,"",'ԷնՀ-ՄԷԳ (ՏՋ)'!AK50/Ջերմարարություն!$D$6)</f>
        <v/>
      </c>
      <c r="AL50" s="631" t="str">
        <f>IF('ԷնՀ-ՄԷԳ (ՏՋ)'!AL50=0,"",'ԷնՀ-ՄԷԳ (ՏՋ)'!AL50/Ջերմարարություն!$D$6)</f>
        <v/>
      </c>
      <c r="AM50" s="633">
        <f>IF('ԷնՀ-ՄԷԳ (ՏՋ)'!AM50=0,"",'ԷնՀ-ՄԷԳ (ՏՋ)'!AM50/Ջերմարարություն!$D$6)</f>
        <v>6.1601031814273428</v>
      </c>
    </row>
    <row r="51" spans="1:39" s="107" customFormat="1" ht="13.5" outlineLevel="1">
      <c r="B51" s="901" t="s">
        <v>713</v>
      </c>
      <c r="C51" s="777" t="s">
        <v>560</v>
      </c>
      <c r="D51" s="689" t="s">
        <v>561</v>
      </c>
      <c r="E51" s="817" t="s">
        <v>245</v>
      </c>
      <c r="F51" s="744">
        <f>IF('ԷնՀ-ՄԷԳ (ՏՋ)'!F51=0,"",'ԷնՀ-ՄԷԳ (ՏՋ)'!F51/Ջերմարարություն!$D$6)</f>
        <v>608.86085684773195</v>
      </c>
      <c r="G51" s="632" t="str">
        <f>IF('ԷնՀ-ՄԷԳ (ՏՋ)'!G51=0,"",'ԷնՀ-ՄԷԳ (ՏՋ)'!G51/Ջերմարարություն!$D$6)</f>
        <v/>
      </c>
      <c r="H51" s="629" t="str">
        <f>IF('ԷնՀ-ՄԷԳ (ՏՋ)'!H51=0,"",'ԷնՀ-ՄԷԳ (ՏՋ)'!H51/Ջերմարարություն!$D$6)</f>
        <v/>
      </c>
      <c r="I51" s="629" t="str">
        <f>IF('ԷնՀ-ՄԷԳ (ՏՋ)'!I51=0,"",'ԷնՀ-ՄԷԳ (ՏՋ)'!I51/Ջերմարարություն!$D$6)</f>
        <v/>
      </c>
      <c r="J51" s="629" t="str">
        <f>IF('ԷնՀ-ՄԷԳ (ՏՋ)'!J51=0,"",'ԷնՀ-ՄԷԳ (ՏՋ)'!J51/Ջերմարարություն!$D$6)</f>
        <v/>
      </c>
      <c r="K51" s="629" t="str">
        <f>IF('ԷնՀ-ՄԷԳ (ՏՋ)'!K51=0,"",'ԷնՀ-ՄԷԳ (ՏՋ)'!K51/Ջերմարարություն!$D$6)</f>
        <v/>
      </c>
      <c r="L51" s="629" t="str">
        <f>IF('ԷնՀ-ՄԷԳ (ՏՋ)'!L51=0,"",'ԷնՀ-ՄԷԳ (ՏՋ)'!L51/Ջերմարարություն!$D$6)</f>
        <v/>
      </c>
      <c r="M51" s="629" t="str">
        <f>IF('ԷնՀ-ՄԷԳ (ՏՋ)'!M51=0,"",'ԷնՀ-ՄԷԳ (ՏՋ)'!M51/Ջերմարարություն!$D$6)</f>
        <v/>
      </c>
      <c r="N51" s="630">
        <f>IF('ԷնՀ-ՄԷԳ (ՏՋ)'!N51=0,"",'ԷնՀ-ՄԷԳ (ՏՋ)'!N51/Ջերմարարություն!$D$6)</f>
        <v>222.28146956498998</v>
      </c>
      <c r="O51" s="629">
        <f>IF('ԷնՀ-ՄԷԳ (ՏՋ)'!O51=0,"",'ԷնՀ-ՄԷԳ (ՏՋ)'!O51/Ջերմարարություն!$D$6)</f>
        <v>0.78942275723703048</v>
      </c>
      <c r="P51" s="629">
        <f>IF('ԷնՀ-ՄԷԳ (ՏՋ)'!P51=0,"",'ԷնՀ-ՄԷԳ (ՏՋ)'!P51/Ջերմարարություն!$D$6)</f>
        <v>146.70593508168531</v>
      </c>
      <c r="Q51" s="629" t="str">
        <f>IF('ԷնՀ-ՄԷԳ (ՏՋ)'!Q51=0,"",'ԷնՀ-ՄԷԳ (ՏՋ)'!Q51/Ջերմարարություն!$D$6)</f>
        <v/>
      </c>
      <c r="R51" s="629" t="str">
        <f>IF('ԷնՀ-ՄԷԳ (ՏՋ)'!R51=0,"",'ԷնՀ-ՄԷԳ (ՏՋ)'!R51/Ջերմարարություն!$D$6)</f>
        <v/>
      </c>
      <c r="S51" s="629" t="str">
        <f>IF('ԷնՀ-ՄԷԳ (ՏՋ)'!S51=0,"",'ԷնՀ-ՄԷԳ (ՏՋ)'!S51/Ջերմարարություն!$D$6)</f>
        <v/>
      </c>
      <c r="T51" s="629" t="str">
        <f>IF('ԷնՀ-ՄԷԳ (ՏՋ)'!T51=0,"",'ԷնՀ-ՄԷԳ (ՏՋ)'!T51/Ջերմարարություն!$D$6)</f>
        <v/>
      </c>
      <c r="U51" s="629">
        <f>IF('ԷնՀ-ՄԷԳ (ՏՋ)'!U51=0,"",'ԷնՀ-ՄԷԳ (ՏՋ)'!U51/Ջերմարարություն!$D$6)</f>
        <v>74.786111726067645</v>
      </c>
      <c r="V51" s="629" t="str">
        <f>IF('ԷնՀ-ՄԷԳ (ՏՋ)'!V51=0,"",'ԷնՀ-ՄԷԳ (ՏՋ)'!V51/Ջերմարարություն!$D$6)</f>
        <v/>
      </c>
      <c r="W51" s="629" t="str">
        <f>IF('ԷնՀ-ՄԷԳ (ՏՋ)'!W51=0,"",'ԷնՀ-ՄԷԳ (ՏՋ)'!W51/Ջերմարարություն!$D$6)</f>
        <v/>
      </c>
      <c r="X51" s="629" t="str">
        <f>IF('ԷնՀ-ՄԷԳ (ՏՋ)'!X51=0,"",'ԷնՀ-ՄԷԳ (ՏՋ)'!X51/Ջերմարարություն!$D$6)</f>
        <v/>
      </c>
      <c r="Y51" s="629" t="str">
        <f>IF('ԷնՀ-ՄԷԳ (ՏՋ)'!Y51=0,"",'ԷնՀ-ՄԷԳ (ՏՋ)'!Y51/Ջերմարարություն!$D$6)</f>
        <v/>
      </c>
      <c r="Z51" s="629" t="str">
        <f>IF('ԷնՀ-ՄԷԳ (ՏՋ)'!Z51=0,"",'ԷնՀ-ՄԷԳ (ՏՋ)'!Z51/Ջերմարարություն!$D$6)</f>
        <v/>
      </c>
      <c r="AA51" s="631">
        <f>IF('ԷնՀ-ՄԷԳ (ՏՋ)'!AA51=0,"",'ԷնՀ-ՄԷԳ (ՏՋ)'!AA51/Ջերմարարություն!$D$6)</f>
        <v>386.57938728274206</v>
      </c>
      <c r="AB51" s="632" t="str">
        <f>IF('ԷնՀ-ՄԷԳ (ՏՋ)'!AB51=0,"",'ԷնՀ-ՄԷԳ (ՏՋ)'!AB51/Ջերմարարություն!$D$6)</f>
        <v/>
      </c>
      <c r="AC51" s="629" t="str">
        <f>IF('ԷնՀ-ՄԷԳ (ՏՋ)'!AC51=0,"",'ԷնՀ-ՄԷԳ (ՏՋ)'!AC51/Ջերմարարություն!$D$6)</f>
        <v/>
      </c>
      <c r="AD51" s="629" t="str">
        <f>IF('ԷնՀ-ՄԷԳ (ՏՋ)'!AD51=0,"",'ԷնՀ-ՄԷԳ (ՏՋ)'!AD51/Ջերմարարություն!$D$6)</f>
        <v/>
      </c>
      <c r="AE51" s="629" t="str">
        <f>IF('ԷնՀ-ՄԷԳ (ՏՋ)'!AE51=0,"",'ԷնՀ-ՄԷԳ (ՏՋ)'!AE51/Ջերմարարություն!$D$6)</f>
        <v/>
      </c>
      <c r="AF51" s="629" t="str">
        <f>IF('ԷնՀ-ՄԷԳ (ՏՋ)'!AF51=0,"",'ԷնՀ-ՄԷԳ (ՏՋ)'!AF51/Ջերմարարություն!$D$6)</f>
        <v/>
      </c>
      <c r="AG51" s="629" t="str">
        <f>IF('ԷնՀ-ՄԷԳ (ՏՋ)'!AG51=0,"",'ԷնՀ-ՄԷԳ (ՏՋ)'!AG51/Ջերմարարություն!$D$6)</f>
        <v/>
      </c>
      <c r="AH51" s="629" t="str">
        <f>IF('ԷնՀ-ՄԷԳ (ՏՋ)'!AH51=0,"",'ԷնՀ-ՄԷԳ (ՏՋ)'!AH51/Ջերմարարություն!$D$6)</f>
        <v/>
      </c>
      <c r="AI51" s="629" t="str">
        <f>IF('ԷնՀ-ՄԷԳ (ՏՋ)'!AI51=0,"",'ԷնՀ-ՄԷԳ (ՏՋ)'!AI51/Ջերմարարություն!$D$6)</f>
        <v/>
      </c>
      <c r="AJ51" s="629" t="str">
        <f>IF('ԷնՀ-ՄԷԳ (ՏՋ)'!AJ51=0,"",'ԷնՀ-ՄԷԳ (ՏՋ)'!AJ51/Ջերմարարություն!$D$6)</f>
        <v/>
      </c>
      <c r="AK51" s="630" t="str">
        <f>IF('ԷնՀ-ՄԷԳ (ՏՋ)'!AK51=0,"",'ԷնՀ-ՄԷԳ (ՏՋ)'!AK51/Ջերմարարություն!$D$6)</f>
        <v/>
      </c>
      <c r="AL51" s="631" t="str">
        <f>IF('ԷնՀ-ՄԷԳ (ՏՋ)'!AL51=0,"",'ԷնՀ-ՄԷԳ (ՏՋ)'!AL51/Ջերմարարություն!$D$6)</f>
        <v/>
      </c>
      <c r="AM51" s="633" t="str">
        <f>IF('ԷնՀ-ՄԷԳ (ՏՋ)'!AM51=0,"",'ԷնՀ-ՄԷԳ (ՏՋ)'!AM51/Ջերմարարություն!$D$6)</f>
        <v/>
      </c>
    </row>
    <row r="52" spans="1:39" s="107" customFormat="1" ht="13.5" outlineLevel="1">
      <c r="B52" s="901" t="s">
        <v>714</v>
      </c>
      <c r="C52" s="777" t="s">
        <v>562</v>
      </c>
      <c r="D52" s="689" t="s">
        <v>563</v>
      </c>
      <c r="E52" s="817" t="s">
        <v>246</v>
      </c>
      <c r="F52" s="744">
        <f>IF('ԷնՀ-ՄԷԳ (ՏՋ)'!F52=0,"",'ԷնՀ-ՄԷԳ (ՏՋ)'!F52/Ջերմարարություն!$D$6)</f>
        <v>1.7325021496130695</v>
      </c>
      <c r="G52" s="632" t="str">
        <f>IF('ԷնՀ-ՄԷԳ (ՏՋ)'!G52=0,"",'ԷնՀ-ՄԷԳ (ՏՋ)'!G52/Ջերմարարություն!$D$6)</f>
        <v/>
      </c>
      <c r="H52" s="629" t="str">
        <f>IF('ԷնՀ-ՄԷԳ (ՏՋ)'!H52=0,"",'ԷնՀ-ՄԷԳ (ՏՋ)'!H52/Ջերմարարություն!$D$6)</f>
        <v/>
      </c>
      <c r="I52" s="629" t="str">
        <f>IF('ԷնՀ-ՄԷԳ (ՏՋ)'!I52=0,"",'ԷնՀ-ՄԷԳ (ՏՋ)'!I52/Ջերմարարություն!$D$6)</f>
        <v/>
      </c>
      <c r="J52" s="629" t="str">
        <f>IF('ԷնՀ-ՄԷԳ (ՏՋ)'!J52=0,"",'ԷնՀ-ՄԷԳ (ՏՋ)'!J52/Ջերմարարություն!$D$6)</f>
        <v/>
      </c>
      <c r="K52" s="629" t="str">
        <f>IF('ԷնՀ-ՄԷԳ (ՏՋ)'!K52=0,"",'ԷնՀ-ՄԷԳ (ՏՋ)'!K52/Ջերմարարություն!$D$6)</f>
        <v/>
      </c>
      <c r="L52" s="629" t="str">
        <f>IF('ԷնՀ-ՄԷԳ (ՏՋ)'!L52=0,"",'ԷնՀ-ՄԷԳ (ՏՋ)'!L52/Ջերմարարություն!$D$6)</f>
        <v/>
      </c>
      <c r="M52" s="629" t="str">
        <f>IF('ԷնՀ-ՄԷԳ (ՏՋ)'!M52=0,"",'ԷնՀ-ՄԷԳ (ՏՋ)'!M52/Ջերմարարություն!$D$6)</f>
        <v/>
      </c>
      <c r="N52" s="630" t="str">
        <f>IF('ԷնՀ-ՄԷԳ (ՏՋ)'!N52=0,"",'ԷնՀ-ՄԷԳ (ՏՋ)'!N52/Ջերմարարություն!$D$6)</f>
        <v/>
      </c>
      <c r="O52" s="629" t="str">
        <f>IF('ԷնՀ-ՄԷԳ (ՏՋ)'!O52=0,"",'ԷնՀ-ՄԷԳ (ՏՋ)'!O52/Ջերմարարություն!$D$6)</f>
        <v/>
      </c>
      <c r="P52" s="629" t="str">
        <f>IF('ԷնՀ-ՄԷԳ (ՏՋ)'!P52=0,"",'ԷնՀ-ՄԷԳ (ՏՋ)'!P52/Ջերմարարություն!$D$6)</f>
        <v/>
      </c>
      <c r="Q52" s="629" t="str">
        <f>IF('ԷնՀ-ՄԷԳ (ՏՋ)'!Q52=0,"",'ԷնՀ-ՄԷԳ (ՏՋ)'!Q52/Ջերմարարություն!$D$6)</f>
        <v/>
      </c>
      <c r="R52" s="629" t="str">
        <f>IF('ԷնՀ-ՄԷԳ (ՏՋ)'!R52=0,"",'ԷնՀ-ՄԷԳ (ՏՋ)'!R52/Ջերմարարություն!$D$6)</f>
        <v/>
      </c>
      <c r="S52" s="629" t="str">
        <f>IF('ԷնՀ-ՄԷԳ (ՏՋ)'!S52=0,"",'ԷնՀ-ՄԷԳ (ՏՋ)'!S52/Ջերմարարություն!$D$6)</f>
        <v/>
      </c>
      <c r="T52" s="629" t="str">
        <f>IF('ԷնՀ-ՄԷԳ (ՏՋ)'!T52=0,"",'ԷնՀ-ՄԷԳ (ՏՋ)'!T52/Ջերմարարություն!$D$6)</f>
        <v/>
      </c>
      <c r="U52" s="629" t="str">
        <f>IF('ԷնՀ-ՄԷԳ (ՏՋ)'!U52=0,"",'ԷնՀ-ՄԷԳ (ՏՋ)'!U52/Ջերմարարություն!$D$6)</f>
        <v/>
      </c>
      <c r="V52" s="629" t="str">
        <f>IF('ԷնՀ-ՄԷԳ (ՏՋ)'!V52=0,"",'ԷնՀ-ՄԷԳ (ՏՋ)'!V52/Ջերմարարություն!$D$6)</f>
        <v/>
      </c>
      <c r="W52" s="629" t="str">
        <f>IF('ԷնՀ-ՄԷԳ (ՏՋ)'!W52=0,"",'ԷնՀ-ՄԷԳ (ՏՋ)'!W52/Ջերմարարություն!$D$6)</f>
        <v/>
      </c>
      <c r="X52" s="629" t="str">
        <f>IF('ԷնՀ-ՄԷԳ (ՏՋ)'!X52=0,"",'ԷնՀ-ՄԷԳ (ՏՋ)'!X52/Ջերմարարություն!$D$6)</f>
        <v/>
      </c>
      <c r="Y52" s="629" t="str">
        <f>IF('ԷնՀ-ՄԷԳ (ՏՋ)'!Y52=0,"",'ԷնՀ-ՄԷԳ (ՏՋ)'!Y52/Ջերմարարություն!$D$6)</f>
        <v/>
      </c>
      <c r="Z52" s="629" t="str">
        <f>IF('ԷնՀ-ՄԷԳ (ՏՋ)'!Z52=0,"",'ԷնՀ-ՄԷԳ (ՏՋ)'!Z52/Ջերմարարություն!$D$6)</f>
        <v/>
      </c>
      <c r="AA52" s="631" t="str">
        <f>IF('ԷնՀ-ՄԷԳ (ՏՋ)'!AA52=0,"",'ԷնՀ-ՄԷԳ (ՏՋ)'!AA52/Ջերմարարություն!$D$6)</f>
        <v/>
      </c>
      <c r="AB52" s="632" t="str">
        <f>IF('ԷնՀ-ՄԷԳ (ՏՋ)'!AB52=0,"",'ԷնՀ-ՄԷԳ (ՏՋ)'!AB52/Ջերմարարություն!$D$6)</f>
        <v/>
      </c>
      <c r="AC52" s="629" t="str">
        <f>IF('ԷնՀ-ՄԷԳ (ՏՋ)'!AC52=0,"",'ԷնՀ-ՄԷԳ (ՏՋ)'!AC52/Ջերմարարություն!$D$6)</f>
        <v/>
      </c>
      <c r="AD52" s="629" t="str">
        <f>IF('ԷնՀ-ՄԷԳ (ՏՋ)'!AD52=0,"",'ԷնՀ-ՄԷԳ (ՏՋ)'!AD52/Ջերմարարություն!$D$6)</f>
        <v/>
      </c>
      <c r="AE52" s="629" t="str">
        <f>IF('ԷնՀ-ՄԷԳ (ՏՋ)'!AE52=0,"",'ԷնՀ-ՄԷԳ (ՏՋ)'!AE52/Ջերմարարություն!$D$6)</f>
        <v/>
      </c>
      <c r="AF52" s="629" t="str">
        <f>IF('ԷնՀ-ՄԷԳ (ՏՋ)'!AF52=0,"",'ԷնՀ-ՄԷԳ (ՏՋ)'!AF52/Ջերմարարություն!$D$6)</f>
        <v/>
      </c>
      <c r="AG52" s="629" t="str">
        <f>IF('ԷնՀ-ՄԷԳ (ՏՋ)'!AG52=0,"",'ԷնՀ-ՄԷԳ (ՏՋ)'!AG52/Ջերմարարություն!$D$6)</f>
        <v/>
      </c>
      <c r="AH52" s="629" t="str">
        <f>IF('ԷնՀ-ՄԷԳ (ՏՋ)'!AH52=0,"",'ԷնՀ-ՄԷԳ (ՏՋ)'!AH52/Ջերմարարություն!$D$6)</f>
        <v/>
      </c>
      <c r="AI52" s="629" t="str">
        <f>IF('ԷնՀ-ՄԷԳ (ՏՋ)'!AI52=0,"",'ԷնՀ-ՄԷԳ (ՏՋ)'!AI52/Ջերմարարություն!$D$6)</f>
        <v/>
      </c>
      <c r="AJ52" s="629" t="str">
        <f>IF('ԷնՀ-ՄԷԳ (ՏՋ)'!AJ52=0,"",'ԷնՀ-ՄԷԳ (ՏՋ)'!AJ52/Ջերմարարություն!$D$6)</f>
        <v/>
      </c>
      <c r="AK52" s="630" t="str">
        <f>IF('ԷնՀ-ՄԷԳ (ՏՋ)'!AK52=0,"",'ԷնՀ-ՄԷԳ (ՏՋ)'!AK52/Ջերմարարություն!$D$6)</f>
        <v/>
      </c>
      <c r="AL52" s="631" t="str">
        <f>IF('ԷնՀ-ՄԷԳ (ՏՋ)'!AL52=0,"",'ԷնՀ-ՄԷԳ (ՏՋ)'!AL52/Ջերմարարություն!$D$6)</f>
        <v/>
      </c>
      <c r="AM52" s="633">
        <f>IF('ԷնՀ-ՄԷԳ (ՏՋ)'!AM52=0,"",'ԷնՀ-ՄԷԳ (ՏՋ)'!AM52/Ջերմարարություն!$D$6)</f>
        <v>1.7325021496130695</v>
      </c>
    </row>
    <row r="53" spans="1:39" s="107" customFormat="1" ht="13.5" outlineLevel="1">
      <c r="B53" s="901" t="s">
        <v>715</v>
      </c>
      <c r="C53" s="777" t="s">
        <v>564</v>
      </c>
      <c r="D53" s="689" t="s">
        <v>496</v>
      </c>
      <c r="E53" s="817" t="s">
        <v>303</v>
      </c>
      <c r="F53" s="744">
        <f>IF('ԷնՀ-ՄԷԳ (ՏՋ)'!F53=0,"",'ԷնՀ-ՄԷԳ (ՏՋ)'!F53/Ջերմարարություն!$D$6)</f>
        <v>0.73963886500429921</v>
      </c>
      <c r="G53" s="632" t="str">
        <f>IF('ԷնՀ-ՄԷԳ (ՏՋ)'!G53=0,"",'ԷնՀ-ՄԷԳ (ՏՋ)'!G53/Ջերմարարություն!$D$6)</f>
        <v/>
      </c>
      <c r="H53" s="629" t="str">
        <f>IF('ԷնՀ-ՄԷԳ (ՏՋ)'!H53=0,"",'ԷնՀ-ՄԷԳ (ՏՋ)'!H53/Ջերմարարություն!$D$6)</f>
        <v/>
      </c>
      <c r="I53" s="629" t="str">
        <f>IF('ԷնՀ-ՄԷԳ (ՏՋ)'!I53=0,"",'ԷնՀ-ՄԷԳ (ՏՋ)'!I53/Ջերմարարություն!$D$6)</f>
        <v/>
      </c>
      <c r="J53" s="629" t="str">
        <f>IF('ԷնՀ-ՄԷԳ (ՏՋ)'!J53=0,"",'ԷնՀ-ՄԷԳ (ՏՋ)'!J53/Ջերմարարություն!$D$6)</f>
        <v/>
      </c>
      <c r="K53" s="629" t="str">
        <f>IF('ԷնՀ-ՄԷԳ (ՏՋ)'!K53=0,"",'ԷնՀ-ՄԷԳ (ՏՋ)'!K53/Ջերմարարություն!$D$6)</f>
        <v/>
      </c>
      <c r="L53" s="629" t="str">
        <f>IF('ԷնՀ-ՄԷԳ (ՏՋ)'!L53=0,"",'ԷնՀ-ՄԷԳ (ՏՋ)'!L53/Ջերմարարություն!$D$6)</f>
        <v/>
      </c>
      <c r="M53" s="629" t="str">
        <f>IF('ԷնՀ-ՄԷԳ (ՏՋ)'!M53=0,"",'ԷնՀ-ՄԷԳ (ՏՋ)'!M53/Ջերմարարություն!$D$6)</f>
        <v/>
      </c>
      <c r="N53" s="630" t="str">
        <f>IF('ԷնՀ-ՄԷԳ (ՏՋ)'!N53=0,"",'ԷնՀ-ՄԷԳ (ՏՋ)'!N53/Ջերմարարություն!$D$6)</f>
        <v/>
      </c>
      <c r="O53" s="629" t="str">
        <f>IF('ԷնՀ-ՄԷԳ (ՏՋ)'!O53=0,"",'ԷնՀ-ՄԷԳ (ՏՋ)'!O53/Ջերմարարություն!$D$6)</f>
        <v/>
      </c>
      <c r="P53" s="629" t="str">
        <f>IF('ԷնՀ-ՄԷԳ (ՏՋ)'!P53=0,"",'ԷնՀ-ՄԷԳ (ՏՋ)'!P53/Ջերմարարություն!$D$6)</f>
        <v/>
      </c>
      <c r="Q53" s="629" t="str">
        <f>IF('ԷնՀ-ՄԷԳ (ՏՋ)'!Q53=0,"",'ԷնՀ-ՄԷԳ (ՏՋ)'!Q53/Ջերմարարություն!$D$6)</f>
        <v/>
      </c>
      <c r="R53" s="629" t="str">
        <f>IF('ԷնՀ-ՄԷԳ (ՏՋ)'!R53=0,"",'ԷնՀ-ՄԷԳ (ՏՋ)'!R53/Ջերմարարություն!$D$6)</f>
        <v/>
      </c>
      <c r="S53" s="629" t="str">
        <f>IF('ԷնՀ-ՄԷԳ (ՏՋ)'!S53=0,"",'ԷնՀ-ՄԷԳ (ՏՋ)'!S53/Ջերմարարություն!$D$6)</f>
        <v/>
      </c>
      <c r="T53" s="629" t="str">
        <f>IF('ԷնՀ-ՄԷԳ (ՏՋ)'!T53=0,"",'ԷնՀ-ՄԷԳ (ՏՋ)'!T53/Ջերմարարություն!$D$6)</f>
        <v/>
      </c>
      <c r="U53" s="629" t="str">
        <f>IF('ԷնՀ-ՄԷԳ (ՏՋ)'!U53=0,"",'ԷնՀ-ՄԷԳ (ՏՋ)'!U53/Ջերմարարություն!$D$6)</f>
        <v/>
      </c>
      <c r="V53" s="629" t="str">
        <f>IF('ԷնՀ-ՄԷԳ (ՏՋ)'!V53=0,"",'ԷնՀ-ՄԷԳ (ՏՋ)'!V53/Ջերմարարություն!$D$6)</f>
        <v/>
      </c>
      <c r="W53" s="629" t="str">
        <f>IF('ԷնՀ-ՄԷԳ (ՏՋ)'!W53=0,"",'ԷնՀ-ՄԷԳ (ՏՋ)'!W53/Ջերմարարություն!$D$6)</f>
        <v/>
      </c>
      <c r="X53" s="629" t="str">
        <f>IF('ԷնՀ-ՄԷԳ (ՏՋ)'!X53=0,"",'ԷնՀ-ՄԷԳ (ՏՋ)'!X53/Ջերմարարություն!$D$6)</f>
        <v/>
      </c>
      <c r="Y53" s="629" t="str">
        <f>IF('ԷնՀ-ՄԷԳ (ՏՋ)'!Y53=0,"",'ԷնՀ-ՄԷԳ (ՏՋ)'!Y53/Ջերմարարություն!$D$6)</f>
        <v/>
      </c>
      <c r="Z53" s="629" t="str">
        <f>IF('ԷնՀ-ՄԷԳ (ՏՋ)'!Z53=0,"",'ԷնՀ-ՄԷԳ (ՏՋ)'!Z53/Ջերմարարություն!$D$6)</f>
        <v/>
      </c>
      <c r="AA53" s="631" t="str">
        <f>IF('ԷնՀ-ՄԷԳ (ՏՋ)'!AA53=0,"",'ԷնՀ-ՄԷԳ (ՏՋ)'!AA53/Ջերմարարություն!$D$6)</f>
        <v/>
      </c>
      <c r="AB53" s="632" t="str">
        <f>IF('ԷնՀ-ՄԷԳ (ՏՋ)'!AB53=0,"",'ԷնՀ-ՄԷԳ (ՏՋ)'!AB53/Ջերմարարություն!$D$6)</f>
        <v/>
      </c>
      <c r="AC53" s="629" t="str">
        <f>IF('ԷնՀ-ՄԷԳ (ՏՋ)'!AC53=0,"",'ԷնՀ-ՄԷԳ (ՏՋ)'!AC53/Ջերմարարություն!$D$6)</f>
        <v/>
      </c>
      <c r="AD53" s="629" t="str">
        <f>IF('ԷնՀ-ՄԷԳ (ՏՋ)'!AD53=0,"",'ԷնՀ-ՄԷԳ (ՏՋ)'!AD53/Ջերմարարություն!$D$6)</f>
        <v/>
      </c>
      <c r="AE53" s="629" t="str">
        <f>IF('ԷնՀ-ՄԷԳ (ՏՋ)'!AE53=0,"",'ԷնՀ-ՄԷԳ (ՏՋ)'!AE53/Ջերմարարություն!$D$6)</f>
        <v/>
      </c>
      <c r="AF53" s="629" t="str">
        <f>IF('ԷնՀ-ՄԷԳ (ՏՋ)'!AF53=0,"",'ԷնՀ-ՄԷԳ (ՏՋ)'!AF53/Ջերմարարություն!$D$6)</f>
        <v/>
      </c>
      <c r="AG53" s="629" t="str">
        <f>IF('ԷնՀ-ՄԷԳ (ՏՋ)'!AG53=0,"",'ԷնՀ-ՄԷԳ (ՏՋ)'!AG53/Ջերմարարություն!$D$6)</f>
        <v/>
      </c>
      <c r="AH53" s="629" t="str">
        <f>IF('ԷնՀ-ՄԷԳ (ՏՋ)'!AH53=0,"",'ԷնՀ-ՄԷԳ (ՏՋ)'!AH53/Ջերմարարություն!$D$6)</f>
        <v/>
      </c>
      <c r="AI53" s="629" t="str">
        <f>IF('ԷնՀ-ՄԷԳ (ՏՋ)'!AI53=0,"",'ԷնՀ-ՄԷԳ (ՏՋ)'!AI53/Ջերմարարություն!$D$6)</f>
        <v/>
      </c>
      <c r="AJ53" s="629" t="str">
        <f>IF('ԷնՀ-ՄԷԳ (ՏՋ)'!AJ53=0,"",'ԷնՀ-ՄԷԳ (ՏՋ)'!AJ53/Ջերմարարություն!$D$6)</f>
        <v/>
      </c>
      <c r="AK53" s="630" t="str">
        <f>IF('ԷնՀ-ՄԷԳ (ՏՋ)'!AK53=0,"",'ԷնՀ-ՄԷԳ (ՏՋ)'!AK53/Ջերմարարություն!$D$6)</f>
        <v/>
      </c>
      <c r="AL53" s="631" t="str">
        <f>IF('ԷնՀ-ՄԷԳ (ՏՋ)'!AL53=0,"",'ԷնՀ-ՄԷԳ (ՏՋ)'!AL53/Ջերմարարություն!$D$6)</f>
        <v/>
      </c>
      <c r="AM53" s="633">
        <f>IF('ԷնՀ-ՄԷԳ (ՏՋ)'!AM53=0,"",'ԷնՀ-ՄԷԳ (ՏՋ)'!AM53/Ջերմարարություն!$D$6)</f>
        <v>0.73963886500429921</v>
      </c>
    </row>
    <row r="54" spans="1:39" ht="14.25" outlineLevel="1">
      <c r="B54" s="979" t="s">
        <v>716</v>
      </c>
      <c r="C54" s="987" t="s">
        <v>525</v>
      </c>
      <c r="D54" s="988" t="s">
        <v>526</v>
      </c>
      <c r="E54" s="982" t="s">
        <v>44</v>
      </c>
      <c r="F54" s="983">
        <f>IF('ԷնՀ-ՄԷԳ (ՏՋ)'!F54=0,"",'ԷնՀ-ՄԷԳ (ՏՋ)'!F54/Ջերմարարություն!$D$6)</f>
        <v>1151.6460438962745</v>
      </c>
      <c r="G54" s="727">
        <f>IF('ԷնՀ-ՄԷԳ (ՏՋ)'!G54=0,"",'ԷնՀ-ՄԷԳ (ՏՋ)'!G54/Ջերմարարություն!$D$6)</f>
        <v>1.25117562338779</v>
      </c>
      <c r="H54" s="984">
        <f>IF('ԷնՀ-ՄԷԳ (ՏՋ)'!H54=0,"",'ԷնՀ-ՄԷԳ (ՏՋ)'!H54/Ջերմարարություն!$D$6)</f>
        <v>1.1177987962166808E-2</v>
      </c>
      <c r="I54" s="984">
        <f>IF('ԷնՀ-ՄԷԳ (ՏՋ)'!I54=0,"",'ԷնՀ-ՄԷԳ (ՏՋ)'!I54/Ջերմարարություն!$D$6)</f>
        <v>0.67466014617368864</v>
      </c>
      <c r="J54" s="984">
        <f>IF('ԷնՀ-ՄԷԳ (ՏՋ)'!J54=0,"",'ԷնՀ-ՄԷԳ (ՏՋ)'!J54/Ջերմարարություն!$D$6)</f>
        <v>0.56533748925193461</v>
      </c>
      <c r="K54" s="984" t="str">
        <f>IF('ԷնՀ-ՄԷԳ (ՏՋ)'!K54=0,"",'ԷնՀ-ՄԷԳ (ՏՋ)'!K54/Ջերմարարություն!$D$6)</f>
        <v/>
      </c>
      <c r="L54" s="984" t="str">
        <f>IF('ԷնՀ-ՄԷԳ (ՏՋ)'!L54=0,"",'ԷնՀ-ՄԷԳ (ՏՋ)'!L54/Ջերմարարություն!$D$6)</f>
        <v/>
      </c>
      <c r="M54" s="984" t="str">
        <f>IF('ԷնՀ-ՄԷԳ (ՏՋ)'!M54=0,"",'ԷնՀ-ՄԷԳ (ՏՋ)'!M54/Ջերմարարություն!$D$6)</f>
        <v/>
      </c>
      <c r="N54" s="985">
        <f>IF('ԷնՀ-ՄԷԳ (ՏՋ)'!N54=0,"",'ԷնՀ-ՄԷԳ (ՏՋ)'!N54/Ջերմարարություն!$D$6)</f>
        <v>33.575688965821143</v>
      </c>
      <c r="O54" s="984">
        <f>IF('ԷնՀ-ՄԷԳ (ՏՋ)'!O54=0,"",'ԷնՀ-ՄԷԳ (ՏՋ)'!O54/Ջերմարարություն!$D$6)</f>
        <v>0.19735568930925762</v>
      </c>
      <c r="P54" s="984" t="str">
        <f>IF('ԷնՀ-ՄԷԳ (ՏՋ)'!P54=0,"",'ԷնՀ-ՄԷԳ (ՏՋ)'!P54/Ջերմարարություն!$D$6)</f>
        <v/>
      </c>
      <c r="Q54" s="984" t="str">
        <f>IF('ԷնՀ-ՄԷԳ (ՏՋ)'!Q54=0,"",'ԷնՀ-ՄԷԳ (ՏՋ)'!Q54/Ջերմարարություն!$D$6)</f>
        <v/>
      </c>
      <c r="R54" s="984" t="str">
        <f>IF('ԷնՀ-ՄԷԳ (ՏՋ)'!R54=0,"",'ԷնՀ-ՄԷԳ (ՏՋ)'!R54/Ջերմարարություն!$D$6)</f>
        <v/>
      </c>
      <c r="S54" s="984" t="str">
        <f>IF('ԷնՀ-ՄԷԳ (ՏՋ)'!S54=0,"",'ԷնՀ-ՄԷԳ (ՏՋ)'!S54/Ջերմարարություն!$D$6)</f>
        <v/>
      </c>
      <c r="T54" s="984">
        <f>IF('ԷնՀ-ՄԷԳ (ՏՋ)'!T54=0,"",'ԷնՀ-ՄԷԳ (ՏՋ)'!T54/Ջերմարարություն!$D$6)</f>
        <v>7.576589280596159</v>
      </c>
      <c r="U54" s="984">
        <f>IF('ԷնՀ-ՄԷԳ (ՏՋ)'!U54=0,"",'ԷնՀ-ՄԷԳ (ՏՋ)'!U54/Ջերմարարություն!$D$6)</f>
        <v>25.801743995915725</v>
      </c>
      <c r="V54" s="984" t="str">
        <f>IF('ԷնՀ-ՄԷԳ (ՏՋ)'!V54=0,"",'ԷնՀ-ՄԷԳ (ՏՋ)'!V54/Ջերմարարություն!$D$6)</f>
        <v/>
      </c>
      <c r="W54" s="984" t="str">
        <f>IF('ԷնՀ-ՄԷԳ (ՏՋ)'!W54=0,"",'ԷնՀ-ՄԷԳ (ՏՋ)'!W54/Ջերմարարություն!$D$6)</f>
        <v/>
      </c>
      <c r="X54" s="984" t="str">
        <f>IF('ԷնՀ-ՄԷԳ (ՏՋ)'!X54=0,"",'ԷնՀ-ՄԷԳ (ՏՋ)'!X54/Ջերմարարություն!$D$6)</f>
        <v/>
      </c>
      <c r="Y54" s="984" t="str">
        <f>IF('ԷնՀ-ՄԷԳ (ՏՋ)'!Y54=0,"",'ԷնՀ-ՄԷԳ (ՏՋ)'!Y54/Ջերմարարություն!$D$6)</f>
        <v/>
      </c>
      <c r="Z54" s="984" t="str">
        <f>IF('ԷնՀ-ՄԷԳ (ՏՋ)'!Z54=0,"",'ԷնՀ-ՄԷԳ (ՏՋ)'!Z54/Ջերմարարություն!$D$6)</f>
        <v/>
      </c>
      <c r="AA54" s="986">
        <f>IF('ԷնՀ-ՄԷԳ (ՏՋ)'!AA54=0,"",'ԷնՀ-ՄԷԳ (ՏՋ)'!AA54/Ջերմարարություն!$D$6)</f>
        <v>662.8111651277402</v>
      </c>
      <c r="AB54" s="727">
        <f>IF('ԷնՀ-ՄԷԳ (ՏՋ)'!AB54=0,"",'ԷնՀ-ՄԷԳ (ՏՋ)'!AB54/Ջերմարարություն!$D$6)</f>
        <v>144.35955712381769</v>
      </c>
      <c r="AC54" s="984" t="str">
        <f>IF('ԷնՀ-ՄԷԳ (ՏՋ)'!AC54=0,"",'ԷնՀ-ՄԷԳ (ՏՋ)'!AC54/Ջերմարարություն!$D$6)</f>
        <v/>
      </c>
      <c r="AD54" s="984" t="str">
        <f>IF('ԷնՀ-ՄԷԳ (ՏՋ)'!AD54=0,"",'ԷնՀ-ՄԷԳ (ՏՋ)'!AD54/Ջերմարարություն!$D$6)</f>
        <v/>
      </c>
      <c r="AE54" s="984" t="str">
        <f>IF('ԷնՀ-ՄԷԳ (ՏՋ)'!AE54=0,"",'ԷնՀ-ՄԷԳ (ՏՋ)'!AE54/Ջերմարարություն!$D$6)</f>
        <v/>
      </c>
      <c r="AF54" s="984">
        <f>IF('ԷնՀ-ՄԷԳ (ՏՋ)'!AF54=0,"",'ԷնՀ-ՄԷԳ (ՏՋ)'!AF54/Ջերմարարություն!$D$6)</f>
        <v>2.2184006878761826</v>
      </c>
      <c r="AG54" s="984">
        <f>IF('ԷնՀ-ՄԷԳ (ՏՋ)'!AG54=0,"",'ԷնՀ-ՄԷԳ (ՏՋ)'!AG54/Ջերմարարություն!$D$6)</f>
        <v>83.679535480557931</v>
      </c>
      <c r="AH54" s="984">
        <f>IF('ԷնՀ-ՄԷԳ (ՏՋ)'!AH54=0,"",'ԷնՀ-ՄԷԳ (ՏՋ)'!AH54/Ջերմարարություն!$D$6)</f>
        <v>6.0305518811502816</v>
      </c>
      <c r="AI54" s="984">
        <f>IF('ԷնՀ-ՄԷԳ (ՏՋ)'!AI54=0,"",'ԷնՀ-ՄԷԳ (ՏՋ)'!AI54/Ջերմարարություն!$D$6)</f>
        <v>52.431069074233292</v>
      </c>
      <c r="AJ54" s="984" t="str">
        <f>IF('ԷնՀ-ՄԷԳ (ՏՋ)'!AJ54=0,"",'ԷնՀ-ՄԷԳ (ՏՋ)'!AJ54/Ջերմարարություն!$D$6)</f>
        <v/>
      </c>
      <c r="AK54" s="985" t="str">
        <f>IF('ԷնՀ-ՄԷԳ (ՏՋ)'!AK54=0,"",'ԷնՀ-ՄԷԳ (ՏՋ)'!AK54/Ջերմարարություն!$D$6)</f>
        <v/>
      </c>
      <c r="AL54" s="986">
        <f>IF('ԷնՀ-ՄԷԳ (ՏՋ)'!AL54=0,"",'ԷնՀ-ՄԷԳ (ՏՋ)'!AL54/Ջերմարարություն!$D$6)</f>
        <v>0.26273048629024554</v>
      </c>
      <c r="AM54" s="971">
        <f>IF('ԷնՀ-ՄԷԳ (ՏՋ)'!AM54=0,"",'ԷնՀ-ՄԷԳ (ՏՋ)'!AM54/Ջերմարարություն!$D$6)</f>
        <v>309.38572656921752</v>
      </c>
    </row>
    <row r="55" spans="1:39" s="107" customFormat="1" ht="13.5" outlineLevel="1">
      <c r="A55" s="485"/>
      <c r="B55" s="901" t="s">
        <v>717</v>
      </c>
      <c r="C55" s="780" t="s">
        <v>565</v>
      </c>
      <c r="D55" s="781" t="s">
        <v>566</v>
      </c>
      <c r="E55" s="817" t="s">
        <v>39</v>
      </c>
      <c r="F55" s="705">
        <f>IF('ԷնՀ-ՄԷԳ (ՏՋ)'!F55=0,"",'ԷնՀ-ՄԷԳ (ՏՋ)'!F55/Ջերմարարություն!$D$6)</f>
        <v>784.57619669364942</v>
      </c>
      <c r="G55" s="561">
        <f>IF('ԷնՀ-ՄԷԳ (ՏՋ)'!G55=0,"",'ԷնՀ-ՄԷԳ (ՏՋ)'!G55/Ջերմարարություն!$D$6)</f>
        <v>0.25872219833763249</v>
      </c>
      <c r="H55" s="558">
        <f>IF('ԷնՀ-ՄԷԳ (ՏՋ)'!H55=0,"",'ԷնՀ-ՄԷԳ (ՏՋ)'!H55/Ջերմարարություն!$D$6)</f>
        <v>1.1177987962166808E-2</v>
      </c>
      <c r="I55" s="558">
        <f>IF('ԷնՀ-ՄԷԳ (ՏՋ)'!I55=0,"",'ԷնՀ-ՄԷԳ (ՏՋ)'!I55/Ջերմարարություն!$D$6)</f>
        <v>0.13447671252507881</v>
      </c>
      <c r="J55" s="558">
        <f>IF('ԷնՀ-ՄԷԳ (ՏՋ)'!J55=0,"",'ԷնՀ-ՄԷԳ (ՏՋ)'!J55/Ջերմարարություն!$D$6)</f>
        <v>0.11306749785038687</v>
      </c>
      <c r="K55" s="558" t="str">
        <f>IF('ԷնՀ-ՄԷԳ (ՏՋ)'!K55=0,"",'ԷնՀ-ՄԷԳ (ՏՋ)'!K55/Ջերմարարություն!$D$6)</f>
        <v/>
      </c>
      <c r="L55" s="558" t="str">
        <f>IF('ԷնՀ-ՄԷԳ (ՏՋ)'!L55=0,"",'ԷնՀ-ՄԷԳ (ՏՋ)'!L55/Ջերմարարություն!$D$6)</f>
        <v/>
      </c>
      <c r="M55" s="558" t="str">
        <f>IF('ԷնՀ-ՄԷԳ (ՏՋ)'!M55=0,"",'ԷնՀ-ՄԷԳ (ՏՋ)'!M55/Ջերմարարություն!$D$6)</f>
        <v/>
      </c>
      <c r="N55" s="559">
        <f>IF('ԷնՀ-ՄԷԳ (ՏՋ)'!N55=0,"",'ԷնՀ-ՄԷԳ (ՏՋ)'!N55/Ջերմարարություն!$D$6)</f>
        <v>0.66147660040126111</v>
      </c>
      <c r="O55" s="558">
        <f>IF('ԷնՀ-ՄԷԳ (ՏՋ)'!O55=0,"",'ԷնՀ-ՄԷԳ (ՏՋ)'!O55/Ջերմարարություն!$D$6)</f>
        <v>4.9338922327314405E-2</v>
      </c>
      <c r="P55" s="558" t="str">
        <f>IF('ԷնՀ-ՄԷԳ (ՏՋ)'!P55=0,"",'ԷնՀ-ՄԷԳ (ՏՋ)'!P55/Ջերմարարություն!$D$6)</f>
        <v/>
      </c>
      <c r="Q55" s="558" t="str">
        <f>IF('ԷնՀ-ՄԷԳ (ՏՋ)'!Q55=0,"",'ԷնՀ-ՄԷԳ (ՏՋ)'!Q55/Ջերմարարություն!$D$6)</f>
        <v/>
      </c>
      <c r="R55" s="558" t="str">
        <f>IF('ԷնՀ-ՄԷԳ (ՏՋ)'!R55=0,"",'ԷնՀ-ՄԷԳ (ՏՋ)'!R55/Ջերմարարություն!$D$6)</f>
        <v/>
      </c>
      <c r="S55" s="558" t="str">
        <f>IF('ԷնՀ-ՄԷԳ (ՏՋ)'!S55=0,"",'ԷնՀ-ՄԷԳ (ՏՋ)'!S55/Ջերմարարություն!$D$6)</f>
        <v/>
      </c>
      <c r="T55" s="558" t="str">
        <f>IF('ԷնՀ-ՄԷԳ (ՏՋ)'!T55=0,"",'ԷնՀ-ՄԷԳ (ՏՋ)'!T55/Ջերմարարություն!$D$6)</f>
        <v/>
      </c>
      <c r="U55" s="558">
        <f>IF('ԷնՀ-ՄԷԳ (ՏՋ)'!U55=0,"",'ԷնՀ-ՄԷԳ (ՏՋ)'!U55/Ջերմարարություն!$D$6)</f>
        <v>0.61213767807394659</v>
      </c>
      <c r="V55" s="558" t="str">
        <f>IF('ԷնՀ-ՄԷԳ (ՏՋ)'!V55=0,"",'ԷնՀ-ՄԷԳ (ՏՋ)'!V55/Ջերմարարություն!$D$6)</f>
        <v/>
      </c>
      <c r="W55" s="558" t="str">
        <f>IF('ԷնՀ-ՄԷԳ (ՏՋ)'!W55=0,"",'ԷնՀ-ՄԷԳ (ՏՋ)'!W55/Ջերմարարություն!$D$6)</f>
        <v/>
      </c>
      <c r="X55" s="558" t="str">
        <f>IF('ԷնՀ-ՄԷԳ (ՏՋ)'!X55=0,"",'ԷնՀ-ՄԷԳ (ՏՋ)'!X55/Ջերմարարություն!$D$6)</f>
        <v/>
      </c>
      <c r="Y55" s="558" t="str">
        <f>IF('ԷնՀ-ՄԷԳ (ՏՋ)'!Y55=0,"",'ԷնՀ-ՄԷԳ (ՏՋ)'!Y55/Ջերմարարություն!$D$6)</f>
        <v/>
      </c>
      <c r="Z55" s="558" t="str">
        <f>IF('ԷնՀ-ՄԷԳ (ՏՋ)'!Z55=0,"",'ԷնՀ-ՄԷԳ (ՏՋ)'!Z55/Ջերմարարություն!$D$6)</f>
        <v/>
      </c>
      <c r="AA55" s="560">
        <f>IF('ԷնՀ-ՄԷԳ (ՏՋ)'!AA55=0,"",'ԷնՀ-ՄԷԳ (ՏՋ)'!AA55/Ջերմարարություն!$D$6)</f>
        <v>480.63904132521532</v>
      </c>
      <c r="AB55" s="561">
        <f>IF('ԷնՀ-ՄԷԳ (ՏՋ)'!AB55=0,"",'ԷնՀ-ՄԷԳ (ՏՋ)'!AB55/Ջերմարարություն!$D$6)</f>
        <v>143.25035677987961</v>
      </c>
      <c r="AC55" s="558" t="str">
        <f>IF('ԷնՀ-ՄԷԳ (ՏՋ)'!AC55=0,"",'ԷնՀ-ՄԷԳ (ՏՋ)'!AC55/Ջերմարարություն!$D$6)</f>
        <v/>
      </c>
      <c r="AD55" s="558" t="str">
        <f>IF('ԷնՀ-ՄԷԳ (ՏՋ)'!AD55=0,"",'ԷնՀ-ՄԷԳ (ՏՋ)'!AD55/Ջերմարարություն!$D$6)</f>
        <v/>
      </c>
      <c r="AE55" s="558" t="str">
        <f>IF('ԷնՀ-ՄԷԳ (ՏՋ)'!AE55=0,"",'ԷնՀ-ՄԷԳ (ՏՋ)'!AE55/Ջերմարարություն!$D$6)</f>
        <v/>
      </c>
      <c r="AF55" s="558">
        <f>IF('ԷնՀ-ՄԷԳ (ՏՋ)'!AF55=0,"",'ԷնՀ-ՄԷԳ (ՏՋ)'!AF55/Ջերմարարություն!$D$6)</f>
        <v>1.1092003439380913</v>
      </c>
      <c r="AG55" s="558">
        <f>IF('ԷնՀ-ՄԷԳ (ՏՋ)'!AG55=0,"",'ԷնՀ-ՄԷԳ (ՏՋ)'!AG55/Ջերմարարություն!$D$6)</f>
        <v>83.679535480557931</v>
      </c>
      <c r="AH55" s="558">
        <f>IF('ԷնՀ-ՄԷԳ (ՏՋ)'!AH55=0,"",'ԷնՀ-ՄԷԳ (ՏՋ)'!AH55/Ջերմարարություն!$D$6)</f>
        <v>6.0305518811502816</v>
      </c>
      <c r="AI55" s="558">
        <f>IF('ԷնՀ-ՄԷԳ (ՏՋ)'!AI55=0,"",'ԷնՀ-ՄԷԳ (ՏՋ)'!AI55/Ջերմարարություն!$D$6)</f>
        <v>52.431069074233292</v>
      </c>
      <c r="AJ55" s="558" t="str">
        <f>IF('ԷնՀ-ՄԷԳ (ՏՋ)'!AJ55=0,"",'ԷնՀ-ՄԷԳ (ՏՋ)'!AJ55/Ջերմարարություն!$D$6)</f>
        <v/>
      </c>
      <c r="AK55" s="559" t="str">
        <f>IF('ԷնՀ-ՄԷԳ (ՏՋ)'!AK55=0,"",'ԷնՀ-ՄԷԳ (ՏՋ)'!AK55/Ջերմարարություն!$D$6)</f>
        <v/>
      </c>
      <c r="AL55" s="560">
        <f>IF('ԷնՀ-ՄԷԳ (ՏՋ)'!AL55=0,"",'ԷնՀ-ՄԷԳ (ՏՋ)'!AL55/Ջերմարարություն!$D$6)</f>
        <v>0.26273048629024554</v>
      </c>
      <c r="AM55" s="562">
        <f>IF('ԷնՀ-ՄԷԳ (ՏՋ)'!AM55=0,"",'ԷնՀ-ՄԷԳ (ՏՋ)'!AM55/Ջերմարարություն!$D$6)</f>
        <v>159.50386930352536</v>
      </c>
    </row>
    <row r="56" spans="1:39" s="107" customFormat="1" ht="13.5" outlineLevel="1">
      <c r="A56" s="485"/>
      <c r="B56" s="901" t="s">
        <v>718</v>
      </c>
      <c r="C56" s="782" t="s">
        <v>567</v>
      </c>
      <c r="D56" s="781" t="s">
        <v>568</v>
      </c>
      <c r="E56" s="817" t="s">
        <v>40</v>
      </c>
      <c r="F56" s="705">
        <f>IF('ԷնՀ-ՄԷԳ (ՏՋ)'!F56=0,"",'ԷնՀ-ՄԷԳ (ՏՋ)'!F56/Ջերմարարություն!$D$6)</f>
        <v>42.656651316408706</v>
      </c>
      <c r="G56" s="561" t="str">
        <f>IF('ԷնՀ-ՄԷԳ (ՏՋ)'!G56=0,"",'ԷնՀ-ՄԷԳ (ՏՋ)'!G56/Ջերմարարություն!$D$6)</f>
        <v/>
      </c>
      <c r="H56" s="558" t="str">
        <f>IF('ԷնՀ-ՄԷԳ (ՏՋ)'!H56=0,"",'ԷնՀ-ՄԷԳ (ՏՋ)'!H56/Ջերմարարություն!$D$6)</f>
        <v/>
      </c>
      <c r="I56" s="558" t="str">
        <f>IF('ԷնՀ-ՄԷԳ (ՏՋ)'!I56=0,"",'ԷնՀ-ՄԷԳ (ՏՋ)'!I56/Ջերմարարություն!$D$6)</f>
        <v/>
      </c>
      <c r="J56" s="558" t="str">
        <f>IF('ԷնՀ-ՄԷԳ (ՏՋ)'!J56=0,"",'ԷնՀ-ՄԷԳ (ՏՋ)'!J56/Ջերմարարություն!$D$6)</f>
        <v/>
      </c>
      <c r="K56" s="558" t="str">
        <f>IF('ԷնՀ-ՄԷԳ (ՏՋ)'!K56=0,"",'ԷնՀ-ՄԷԳ (ՏՋ)'!K56/Ջերմարարություն!$D$6)</f>
        <v/>
      </c>
      <c r="L56" s="558" t="str">
        <f>IF('ԷնՀ-ՄԷԳ (ՏՋ)'!L56=0,"",'ԷնՀ-ՄԷԳ (ՏՋ)'!L56/Ջերմարարություն!$D$6)</f>
        <v/>
      </c>
      <c r="M56" s="558" t="str">
        <f>IF('ԷնՀ-ՄԷԳ (ՏՋ)'!M56=0,"",'ԷնՀ-ՄԷԳ (ՏՋ)'!M56/Ջերմարարություն!$D$6)</f>
        <v/>
      </c>
      <c r="N56" s="559">
        <f>IF('ԷնՀ-ՄԷԳ (ՏՋ)'!N56=0,"",'ԷնՀ-ՄԷԳ (ՏՋ)'!N56/Ջերմարարություն!$D$6)</f>
        <v>32.766195598437939</v>
      </c>
      <c r="O56" s="558" t="str">
        <f>IF('ԷնՀ-ՄԷԳ (ՏՋ)'!O56=0,"",'ԷնՀ-ՄԷԳ (ՏՋ)'!O56/Ջերմարարություն!$D$6)</f>
        <v/>
      </c>
      <c r="P56" s="558" t="str">
        <f>IF('ԷնՀ-ՄԷԳ (ՏՋ)'!P56=0,"",'ԷնՀ-ՄԷԳ (ՏՋ)'!P56/Ջերմարարություն!$D$6)</f>
        <v/>
      </c>
      <c r="Q56" s="558" t="str">
        <f>IF('ԷնՀ-ՄԷԳ (ՏՋ)'!Q56=0,"",'ԷնՀ-ՄԷԳ (ՏՋ)'!Q56/Ջերմարարություն!$D$6)</f>
        <v/>
      </c>
      <c r="R56" s="558" t="str">
        <f>IF('ԷնՀ-ՄԷԳ (ՏՋ)'!R56=0,"",'ԷնՀ-ՄԷԳ (ՏՋ)'!R56/Ջերմարարություն!$D$6)</f>
        <v/>
      </c>
      <c r="S56" s="558" t="str">
        <f>IF('ԷնՀ-ՄԷԳ (ՏՋ)'!S56=0,"",'ԷնՀ-ՄԷԳ (ՏՋ)'!S56/Ջերմարարություն!$D$6)</f>
        <v/>
      </c>
      <c r="T56" s="558">
        <f>IF('ԷնՀ-ՄԷԳ (ՏՋ)'!T56=0,"",'ԷնՀ-ՄԷԳ (ՏՋ)'!T56/Ջերմարարություն!$D$6)</f>
        <v>7.576589280596159</v>
      </c>
      <c r="U56" s="558">
        <f>IF('ԷնՀ-ՄԷԳ (ՏՋ)'!U56=0,"",'ԷնՀ-ՄԷԳ (ՏՋ)'!U56/Ջերմարարություն!$D$6)</f>
        <v>25.189606317841779</v>
      </c>
      <c r="V56" s="558" t="str">
        <f>IF('ԷնՀ-ՄԷԳ (ՏՋ)'!V56=0,"",'ԷնՀ-ՄԷԳ (ՏՋ)'!V56/Ջերմարարություն!$D$6)</f>
        <v/>
      </c>
      <c r="W56" s="558" t="str">
        <f>IF('ԷնՀ-ՄԷԳ (ՏՋ)'!W56=0,"",'ԷնՀ-ՄԷԳ (ՏՋ)'!W56/Ջերմարարություն!$D$6)</f>
        <v/>
      </c>
      <c r="X56" s="558" t="str">
        <f>IF('ԷնՀ-ՄԷԳ (ՏՋ)'!X56=0,"",'ԷնՀ-ՄԷԳ (ՏՋ)'!X56/Ջերմարարություն!$D$6)</f>
        <v/>
      </c>
      <c r="Y56" s="558" t="str">
        <f>IF('ԷնՀ-ՄԷԳ (ՏՋ)'!Y56=0,"",'ԷնՀ-ՄԷԳ (ՏՋ)'!Y56/Ջերմարարություն!$D$6)</f>
        <v/>
      </c>
      <c r="Z56" s="558" t="str">
        <f>IF('ԷնՀ-ՄԷԳ (ՏՋ)'!Z56=0,"",'ԷնՀ-ՄԷԳ (ՏՋ)'!Z56/Ջերմարարություն!$D$6)</f>
        <v/>
      </c>
      <c r="AA56" s="560" t="str">
        <f>IF('ԷնՀ-ՄԷԳ (ՏՋ)'!AA56=0,"",'ԷնՀ-ՄԷԳ (ՏՋ)'!AA56/Ջերմարարություն!$D$6)</f>
        <v/>
      </c>
      <c r="AB56" s="561" t="str">
        <f>IF('ԷնՀ-ՄԷԳ (ՏՋ)'!AB56=0,"",'ԷնՀ-ՄԷԳ (ՏՋ)'!AB56/Ջերմարարություն!$D$6)</f>
        <v/>
      </c>
      <c r="AC56" s="558" t="str">
        <f>IF('ԷնՀ-ՄԷԳ (ՏՋ)'!AC56=0,"",'ԷնՀ-ՄԷԳ (ՏՋ)'!AC56/Ջերմարարություն!$D$6)</f>
        <v/>
      </c>
      <c r="AD56" s="558" t="str">
        <f>IF('ԷնՀ-ՄԷԳ (ՏՋ)'!AD56=0,"",'ԷնՀ-ՄԷԳ (ՏՋ)'!AD56/Ջերմարարություն!$D$6)</f>
        <v/>
      </c>
      <c r="AE56" s="558" t="str">
        <f>IF('ԷնՀ-ՄԷԳ (ՏՋ)'!AE56=0,"",'ԷնՀ-ՄԷԳ (ՏՋ)'!AE56/Ջերմարարություն!$D$6)</f>
        <v/>
      </c>
      <c r="AF56" s="558" t="str">
        <f>IF('ԷնՀ-ՄԷԳ (ՏՋ)'!AF56=0,"",'ԷնՀ-ՄԷԳ (ՏՋ)'!AF56/Ջերմարարություն!$D$6)</f>
        <v/>
      </c>
      <c r="AG56" s="558" t="str">
        <f>IF('ԷնՀ-ՄԷԳ (ՏՋ)'!AG56=0,"",'ԷնՀ-ՄԷԳ (ՏՋ)'!AG56/Ջերմարարություն!$D$6)</f>
        <v/>
      </c>
      <c r="AH56" s="558" t="str">
        <f>IF('ԷնՀ-ՄԷԳ (ՏՋ)'!AH56=0,"",'ԷնՀ-ՄԷԳ (ՏՋ)'!AH56/Ջերմարարություն!$D$6)</f>
        <v/>
      </c>
      <c r="AI56" s="558" t="str">
        <f>IF('ԷնՀ-ՄԷԳ (ՏՋ)'!AI56=0,"",'ԷնՀ-ՄԷԳ (ՏՋ)'!AI56/Ջերմարարություն!$D$6)</f>
        <v/>
      </c>
      <c r="AJ56" s="558" t="str">
        <f>IF('ԷնՀ-ՄԷԳ (ՏՋ)'!AJ56=0,"",'ԷնՀ-ՄԷԳ (ՏՋ)'!AJ56/Ջերմարարություն!$D$6)</f>
        <v/>
      </c>
      <c r="AK56" s="559" t="str">
        <f>IF('ԷնՀ-ՄԷԳ (ՏՋ)'!AK56=0,"",'ԷնՀ-ՄԷԳ (ՏՋ)'!AK56/Ջերմարարություն!$D$6)</f>
        <v/>
      </c>
      <c r="AL56" s="560" t="str">
        <f>IF('ԷնՀ-ՄԷԳ (ՏՋ)'!AL56=0,"",'ԷնՀ-ՄԷԳ (ՏՋ)'!AL56/Ջերմարարություն!$D$6)</f>
        <v/>
      </c>
      <c r="AM56" s="562">
        <f>IF('ԷնՀ-ՄԷԳ (ՏՋ)'!AM56=0,"",'ԷնՀ-ՄԷԳ (ՏՋ)'!AM56/Ջերմարարություն!$D$6)</f>
        <v>9.8904557179707648</v>
      </c>
    </row>
    <row r="57" spans="1:39" s="107" customFormat="1" ht="14.25" outlineLevel="1" thickBot="1">
      <c r="A57" s="485"/>
      <c r="B57" s="904" t="s">
        <v>719</v>
      </c>
      <c r="C57" s="784" t="s">
        <v>569</v>
      </c>
      <c r="D57" s="785" t="s">
        <v>570</v>
      </c>
      <c r="E57" s="821" t="s">
        <v>41</v>
      </c>
      <c r="F57" s="756">
        <f>IF('ԷնՀ-ՄԷԳ (ՏՋ)'!F57=0,"",'ԷնՀ-ՄԷԳ (ՏՋ)'!F57/Ջերմարարություն!$D$6)</f>
        <v>324.41319588621656</v>
      </c>
      <c r="G57" s="572">
        <f>IF('ԷնՀ-ՄԷԳ (ՏՋ)'!G57=0,"",'ԷնՀ-ՄԷԳ (ՏՋ)'!G57/Ջերմարարություն!$D$6)</f>
        <v>0.99245342505015754</v>
      </c>
      <c r="H57" s="569" t="str">
        <f>IF('ԷնՀ-ՄԷԳ (ՏՋ)'!H57=0,"",'ԷնՀ-ՄԷԳ (ՏՋ)'!H57/Ջերմարարություն!$D$6)</f>
        <v/>
      </c>
      <c r="I57" s="569">
        <f>IF('ԷնՀ-ՄԷԳ (ՏՋ)'!I57=0,"",'ԷնՀ-ՄԷԳ (ՏՋ)'!I57/Ջերմարարություն!$D$6)</f>
        <v>0.54018343364860988</v>
      </c>
      <c r="J57" s="569">
        <f>IF('ԷնՀ-ՄԷԳ (ՏՋ)'!J57=0,"",'ԷնՀ-ՄԷԳ (ՏՋ)'!J57/Ջերմարարություն!$D$6)</f>
        <v>0.45226999140154767</v>
      </c>
      <c r="K57" s="569" t="str">
        <f>IF('ԷնՀ-ՄԷԳ (ՏՋ)'!K57=0,"",'ԷնՀ-ՄԷԳ (ՏՋ)'!K57/Ջերմարարություն!$D$6)</f>
        <v/>
      </c>
      <c r="L57" s="569" t="str">
        <f>IF('ԷնՀ-ՄԷԳ (ՏՋ)'!L57=0,"",'ԷնՀ-ՄԷԳ (ՏՋ)'!L57/Ջերմարարություն!$D$6)</f>
        <v/>
      </c>
      <c r="M57" s="569" t="str">
        <f>IF('ԷնՀ-ՄԷԳ (ՏՋ)'!M57=0,"",'ԷնՀ-ՄԷԳ (ՏՋ)'!M57/Ջերմարարություն!$D$6)</f>
        <v/>
      </c>
      <c r="N57" s="570">
        <f>IF('ԷնՀ-ՄԷԳ (ՏՋ)'!N57=0,"",'ԷնՀ-ՄԷԳ (ՏՋ)'!N57/Ջերմարարություն!$D$6)</f>
        <v>0.14801676698194322</v>
      </c>
      <c r="O57" s="569">
        <f>IF('ԷնՀ-ՄԷԳ (ՏՋ)'!O57=0,"",'ԷնՀ-ՄԷԳ (ՏՋ)'!O57/Ջերմարարություն!$D$6)</f>
        <v>0.14801676698194322</v>
      </c>
      <c r="P57" s="569" t="str">
        <f>IF('ԷնՀ-ՄԷԳ (ՏՋ)'!P57=0,"",'ԷնՀ-ՄԷԳ (ՏՋ)'!P57/Ջերմարարություն!$D$6)</f>
        <v/>
      </c>
      <c r="Q57" s="569" t="str">
        <f>IF('ԷնՀ-ՄԷԳ (ՏՋ)'!Q57=0,"",'ԷնՀ-ՄԷԳ (ՏՋ)'!Q57/Ջերմարարություն!$D$6)</f>
        <v/>
      </c>
      <c r="R57" s="569" t="str">
        <f>IF('ԷնՀ-ՄԷԳ (ՏՋ)'!R57=0,"",'ԷնՀ-ՄԷԳ (ՏՋ)'!R57/Ջերմարարություն!$D$6)</f>
        <v/>
      </c>
      <c r="S57" s="569" t="str">
        <f>IF('ԷնՀ-ՄԷԳ (ՏՋ)'!S57=0,"",'ԷնՀ-ՄԷԳ (ՏՋ)'!S57/Ջերմարարություն!$D$6)</f>
        <v/>
      </c>
      <c r="T57" s="569" t="str">
        <f>IF('ԷնՀ-ՄԷԳ (ՏՋ)'!T57=0,"",'ԷնՀ-ՄԷԳ (ՏՋ)'!T57/Ջերմարարություն!$D$6)</f>
        <v/>
      </c>
      <c r="U57" s="569" t="str">
        <f>IF('ԷնՀ-ՄԷԳ (ՏՋ)'!U57=0,"",'ԷնՀ-ՄԷԳ (ՏՋ)'!U57/Ջերմարարություն!$D$6)</f>
        <v/>
      </c>
      <c r="V57" s="569" t="str">
        <f>IF('ԷնՀ-ՄԷԳ (ՏՋ)'!V57=0,"",'ԷնՀ-ՄԷԳ (ՏՋ)'!V57/Ջերմարարություն!$D$6)</f>
        <v/>
      </c>
      <c r="W57" s="569" t="str">
        <f>IF('ԷնՀ-ՄԷԳ (ՏՋ)'!W57=0,"",'ԷնՀ-ՄԷԳ (ՏՋ)'!W57/Ջերմարարություն!$D$6)</f>
        <v/>
      </c>
      <c r="X57" s="569" t="str">
        <f>IF('ԷնՀ-ՄԷԳ (ՏՋ)'!X57=0,"",'ԷնՀ-ՄԷԳ (ՏՋ)'!X57/Ջերմարարություն!$D$6)</f>
        <v/>
      </c>
      <c r="Y57" s="569" t="str">
        <f>IF('ԷնՀ-ՄԷԳ (ՏՋ)'!Y57=0,"",'ԷնՀ-ՄԷԳ (ՏՋ)'!Y57/Ջերմարարություն!$D$6)</f>
        <v/>
      </c>
      <c r="Z57" s="569" t="str">
        <f>IF('ԷնՀ-ՄԷԳ (ՏՋ)'!Z57=0,"",'ԷնՀ-ՄԷԳ (ՏՋ)'!Z57/Ջերմարարություն!$D$6)</f>
        <v/>
      </c>
      <c r="AA57" s="571">
        <f>IF('ԷնՀ-ՄԷԳ (ՏՋ)'!AA57=0,"",'ԷնՀ-ՄԷԳ (ՏՋ)'!AA57/Ջերմարարություն!$D$6)</f>
        <v>182.17212380252496</v>
      </c>
      <c r="AB57" s="572">
        <f>IF('ԷնՀ-ՄԷԳ (ՏՋ)'!AB57=0,"",'ԷնՀ-ՄԷԳ (ՏՋ)'!AB57/Ջերմարարություն!$D$6)</f>
        <v>1.1092003439380913</v>
      </c>
      <c r="AC57" s="569" t="str">
        <f>IF('ԷնՀ-ՄԷԳ (ՏՋ)'!AC57=0,"",'ԷնՀ-ՄԷԳ (ՏՋ)'!AC57/Ջերմարարություն!$D$6)</f>
        <v/>
      </c>
      <c r="AD57" s="569" t="str">
        <f>IF('ԷնՀ-ՄԷԳ (ՏՋ)'!AD57=0,"",'ԷնՀ-ՄԷԳ (ՏՋ)'!AD57/Ջերմարարություն!$D$6)</f>
        <v/>
      </c>
      <c r="AE57" s="569" t="str">
        <f>IF('ԷնՀ-ՄԷԳ (ՏՋ)'!AE57=0,"",'ԷնՀ-ՄԷԳ (ՏՋ)'!AE57/Ջերմարարություն!$D$6)</f>
        <v/>
      </c>
      <c r="AF57" s="569">
        <f>IF('ԷնՀ-ՄԷԳ (ՏՋ)'!AF57=0,"",'ԷնՀ-ՄԷԳ (ՏՋ)'!AF57/Ջերմարարություն!$D$6)</f>
        <v>1.1092003439380913</v>
      </c>
      <c r="AG57" s="569" t="str">
        <f>IF('ԷնՀ-ՄԷԳ (ՏՋ)'!AG57=0,"",'ԷնՀ-ՄԷԳ (ՏՋ)'!AG57/Ջերմարարություն!$D$6)</f>
        <v/>
      </c>
      <c r="AH57" s="569" t="str">
        <f>IF('ԷնՀ-ՄԷԳ (ՏՋ)'!AH57=0,"",'ԷնՀ-ՄԷԳ (ՏՋ)'!AH57/Ջերմարարություն!$D$6)</f>
        <v/>
      </c>
      <c r="AI57" s="569" t="str">
        <f>IF('ԷնՀ-ՄԷԳ (ՏՋ)'!AI57=0,"",'ԷնՀ-ՄԷԳ (ՏՋ)'!AI57/Ջերմարարություն!$D$6)</f>
        <v/>
      </c>
      <c r="AJ57" s="569" t="str">
        <f>IF('ԷնՀ-ՄԷԳ (ՏՋ)'!AJ57=0,"",'ԷնՀ-ՄԷԳ (ՏՋ)'!AJ57/Ջերմարարություն!$D$6)</f>
        <v/>
      </c>
      <c r="AK57" s="570" t="str">
        <f>IF('ԷնՀ-ՄԷԳ (ՏՋ)'!AK57=0,"",'ԷնՀ-ՄԷԳ (ՏՋ)'!AK57/Ջերմարարություն!$D$6)</f>
        <v/>
      </c>
      <c r="AL57" s="571" t="str">
        <f>IF('ԷնՀ-ՄԷԳ (ՏՋ)'!AL57=0,"",'ԷնՀ-ՄԷԳ (ՏՋ)'!AL57/Ջերմարարություն!$D$6)</f>
        <v/>
      </c>
      <c r="AM57" s="573">
        <f>IF('ԷնՀ-ՄԷԳ (ՏՋ)'!AM57=0,"",'ԷնՀ-ՄԷԳ (ՏՋ)'!AM57/Ջերմարարություն!$D$6)</f>
        <v>139.99140154772141</v>
      </c>
    </row>
    <row r="58" spans="1:39" ht="29.25" thickBot="1">
      <c r="A58" s="108"/>
      <c r="B58" s="905">
        <v>7.2</v>
      </c>
      <c r="C58" s="792" t="s">
        <v>720</v>
      </c>
      <c r="D58" s="793" t="s">
        <v>522</v>
      </c>
      <c r="E58" s="813" t="s">
        <v>140</v>
      </c>
      <c r="F58" s="595">
        <f>IF('ԷնՀ-ՄԷԳ (ՏՋ)'!F58=0,"",'ԷնՀ-ՄԷԳ (ՏՋ)'!F58/Ջերմարարություն!$D$6)</f>
        <v>27.381646746918882</v>
      </c>
      <c r="G58" s="596">
        <f>IF('ԷնՀ-ՄԷԳ (ՏՋ)'!G58=0,"",'ԷնՀ-ՄԷԳ (ՏՋ)'!G58/Ջերմարարություն!$D$6)</f>
        <v>2.3171491353778561E-2</v>
      </c>
      <c r="H58" s="596" t="str">
        <f>IF('ԷնՀ-ՄԷԳ (ՏՋ)'!H58=0,"",'ԷնՀ-ՄԷԳ (ՏՋ)'!H58/Ջերմարարություն!$D$6)</f>
        <v/>
      </c>
      <c r="I58" s="596" t="str">
        <f>IF('ԷնՀ-ՄԷԳ (ՏՋ)'!I58=0,"",'ԷնՀ-ՄԷԳ (ՏՋ)'!I58/Ջերմարարություն!$D$6)</f>
        <v/>
      </c>
      <c r="J58" s="596" t="str">
        <f>IF('ԷնՀ-ՄԷԳ (ՏՋ)'!J58=0,"",'ԷնՀ-ՄԷԳ (ՏՋ)'!J58/Ջերմարարություն!$D$6)</f>
        <v/>
      </c>
      <c r="K58" s="596">
        <f>IF('ԷնՀ-ՄԷԳ (ՏՋ)'!K58=0,"",'ԷնՀ-ՄԷԳ (ՏՋ)'!K58/Ջերմարարություն!$D$6)</f>
        <v>2.3171491353778561E-2</v>
      </c>
      <c r="L58" s="596" t="str">
        <f>IF('ԷնՀ-ՄԷԳ (ՏՋ)'!L58=0,"",'ԷնՀ-ՄԷԳ (ՏՋ)'!L58/Ջերմարարություն!$D$6)</f>
        <v/>
      </c>
      <c r="M58" s="596" t="str">
        <f>IF('ԷնՀ-ՄԷԳ (ՏՋ)'!M58=0,"",'ԷնՀ-ՄԷԳ (ՏՋ)'!M58/Ջերմարարություն!$D$6)</f>
        <v/>
      </c>
      <c r="N58" s="596">
        <f>IF('ԷնՀ-ՄԷԳ (ՏՋ)'!N58=0,"",'ԷնՀ-ՄԷԳ (ՏՋ)'!N58/Ջերմարարություն!$D$6)</f>
        <v>24.377975886118271</v>
      </c>
      <c r="O58" s="596" t="str">
        <f>IF('ԷնՀ-ՄԷԳ (ՏՋ)'!O58=0,"",'ԷնՀ-ՄԷԳ (ՏՋ)'!O58/Ջերմարարություն!$D$6)</f>
        <v/>
      </c>
      <c r="P58" s="596" t="str">
        <f>IF('ԷնՀ-ՄԷԳ (ՏՋ)'!P58=0,"",'ԷնՀ-ՄԷԳ (ՏՋ)'!P58/Ջերմարարություն!$D$6)</f>
        <v/>
      </c>
      <c r="Q58" s="596" t="str">
        <f>IF('ԷնՀ-ՄԷԳ (ՏՋ)'!Q58=0,"",'ԷնՀ-ՄԷԳ (ՏՋ)'!Q58/Ջերմարարություն!$D$6)</f>
        <v/>
      </c>
      <c r="R58" s="596">
        <f>IF('ԷնՀ-ՄԷԳ (ՏՋ)'!R58=0,"",'ԷնՀ-ՄԷԳ (ՏՋ)'!R58/Ջերմարարություն!$D$6)</f>
        <v>3.9662749593961976E-3</v>
      </c>
      <c r="S58" s="596" t="str">
        <f>IF('ԷնՀ-ՄԷԳ (ՏՋ)'!S58=0,"",'ԷնՀ-ՄԷԳ (ՏՋ)'!S58/Ջերմարարություն!$D$6)</f>
        <v/>
      </c>
      <c r="T58" s="596" t="str">
        <f>IF('ԷնՀ-ՄԷԳ (ՏՋ)'!T58=0,"",'ԷնՀ-ՄԷԳ (ՏՋ)'!T58/Ջերմարարություն!$D$6)</f>
        <v/>
      </c>
      <c r="U58" s="596" t="str">
        <f>IF('ԷնՀ-ՄԷԳ (ՏՋ)'!U58=0,"",'ԷնՀ-ՄԷԳ (ՏՋ)'!U58/Ջերմարարություն!$D$6)</f>
        <v/>
      </c>
      <c r="V58" s="596">
        <f>IF('ԷնՀ-ՄԷԳ (ՏՋ)'!V58=0,"",'ԷնՀ-ՄԷԳ (ՏՋ)'!V58/Ջերմարարություն!$D$6)</f>
        <v>0.28876182287188307</v>
      </c>
      <c r="W58" s="596">
        <f>IF('ԷնՀ-ՄԷԳ (ՏՋ)'!W58=0,"",'ԷնՀ-ՄԷԳ (ՏՋ)'!W58/Ջերմարարություն!$D$6)</f>
        <v>6.217439476449794</v>
      </c>
      <c r="X58" s="596">
        <f>IF('ԷնՀ-ՄԷԳ (ՏՋ)'!X58=0,"",'ԷնՀ-ՄԷԳ (ՏՋ)'!X58/Ջերմարարություն!$D$6)</f>
        <v>1.1192318715964461E-3</v>
      </c>
      <c r="Y58" s="596">
        <f>IF('ԷնՀ-ՄԷԳ (ՏՋ)'!Y58=0,"",'ԷնՀ-ՄԷԳ (ՏՋ)'!Y58/Ջերմարարություն!$D$6)</f>
        <v>14.938066265405556</v>
      </c>
      <c r="Z58" s="596">
        <f>IF('ԷնՀ-ՄԷԳ (ՏՋ)'!Z58=0,"",'ԷնՀ-ՄԷԳ (ՏՋ)'!Z58/Ջերմարարություն!$D$6)</f>
        <v>2.9286228145600459</v>
      </c>
      <c r="AA58" s="596" t="str">
        <f>IF('ԷնՀ-ՄԷԳ (ՏՋ)'!AA58=0,"",'ԷնՀ-ՄԷԳ (ՏՋ)'!AA58/Ջերմարարություն!$D$6)</f>
        <v/>
      </c>
      <c r="AB58" s="596">
        <f>IF('ԷնՀ-ՄԷԳ (ՏՋ)'!AB58=0,"",'ԷնՀ-ՄԷԳ (ՏՋ)'!AB58/Ջերմարարություն!$D$6)</f>
        <v>2.9804993694468322</v>
      </c>
      <c r="AC58" s="596" t="str">
        <f>IF('ԷնՀ-ՄԷԳ (ՏՋ)'!AC58=0,"",'ԷնՀ-ՄԷԳ (ՏՋ)'!AC58/Ջերմարարություն!$D$6)</f>
        <v/>
      </c>
      <c r="AD58" s="596" t="str">
        <f>IF('ԷնՀ-ՄԷԳ (ՏՋ)'!AD58=0,"",'ԷնՀ-ՄԷԳ (ՏՋ)'!AD58/Ջերմարարություն!$D$6)</f>
        <v/>
      </c>
      <c r="AE58" s="596" t="str">
        <f>IF('ԷնՀ-ՄԷԳ (ՏՋ)'!AE58=0,"",'ԷնՀ-ՄԷԳ (ՏՋ)'!AE58/Ջերմարարություն!$D$6)</f>
        <v/>
      </c>
      <c r="AF58" s="596" t="str">
        <f>IF('ԷնՀ-ՄԷԳ (ՏՋ)'!AF58=0,"",'ԷնՀ-ՄԷԳ (ՏՋ)'!AF58/Ջերմարարություն!$D$6)</f>
        <v/>
      </c>
      <c r="AG58" s="596" t="str">
        <f>IF('ԷնՀ-ՄԷԳ (ՏՋ)'!AG58=0,"",'ԷնՀ-ՄԷԳ (ՏՋ)'!AG58/Ջերմարարություն!$D$6)</f>
        <v/>
      </c>
      <c r="AH58" s="596" t="str">
        <f>IF('ԷնՀ-ՄԷԳ (ՏՋ)'!AH58=0,"",'ԷնՀ-ՄԷԳ (ՏՋ)'!AH58/Ջերմարարություն!$D$6)</f>
        <v/>
      </c>
      <c r="AI58" s="596">
        <f>IF('ԷնՀ-ՄԷԳ (ՏՋ)'!AI58=0,"",'ԷնՀ-ՄԷԳ (ՏՋ)'!AI58/Ջերմարարություն!$D$6)</f>
        <v>2.9804993694468322</v>
      </c>
      <c r="AJ58" s="596" t="str">
        <f>IF('ԷնՀ-ՄԷԳ (ՏՋ)'!AJ58=0,"",'ԷնՀ-ՄԷԳ (ՏՋ)'!AJ58/Ջերմարարություն!$D$6)</f>
        <v/>
      </c>
      <c r="AK58" s="596" t="str">
        <f>IF('ԷնՀ-ՄԷԳ (ՏՋ)'!AK58=0,"",'ԷնՀ-ՄԷԳ (ՏՋ)'!AK58/Ջերմարարություն!$D$6)</f>
        <v/>
      </c>
      <c r="AL58" s="596" t="str">
        <f>IF('ԷնՀ-ՄԷԳ (ՏՋ)'!AL58=0,"",'ԷնՀ-ՄԷԳ (ՏՋ)'!AL58/Ջերմարարություն!$D$6)</f>
        <v/>
      </c>
      <c r="AM58" s="598" t="str">
        <f>IF('ԷնՀ-ՄԷԳ (ՏՋ)'!AM58=0,"",'ԷնՀ-ՄԷԳ (ՏՋ)'!AM58/Ջերմարարություն!$D$6)</f>
        <v/>
      </c>
    </row>
    <row r="59" spans="1:39" ht="13.5" outlineLevel="1">
      <c r="A59" s="105"/>
      <c r="B59" s="895" t="s">
        <v>170</v>
      </c>
      <c r="C59" s="731" t="s">
        <v>523</v>
      </c>
      <c r="D59" s="732" t="s">
        <v>524</v>
      </c>
      <c r="E59" s="822" t="s">
        <v>43</v>
      </c>
      <c r="F59" s="763">
        <f>IF('ԷնՀ-ՄԷԳ (ՏՋ)'!F59=0,"",'ԷնՀ-ՄԷԳ (ՏՋ)'!F59/Ջերմարարություն!$D$6)</f>
        <v>2.7137766313174758E-2</v>
      </c>
      <c r="G59" s="735">
        <f>IF('ԷնՀ-ՄԷԳ (ՏՋ)'!G59=0,"",'ԷնՀ-ՄԷԳ (ՏՋ)'!G59/Ջերմարարություն!$D$6)</f>
        <v>2.3171491353778561E-2</v>
      </c>
      <c r="H59" s="736" t="str">
        <f>IF('ԷնՀ-ՄԷԳ (ՏՋ)'!H59=0,"",'ԷնՀ-ՄԷԳ (ՏՋ)'!H59/Ջերմարարություն!$D$6)</f>
        <v/>
      </c>
      <c r="I59" s="736" t="str">
        <f>IF('ԷնՀ-ՄԷԳ (ՏՋ)'!I59=0,"",'ԷնՀ-ՄԷԳ (ՏՋ)'!I59/Ջերմարարություն!$D$6)</f>
        <v/>
      </c>
      <c r="J59" s="736" t="str">
        <f>IF('ԷնՀ-ՄԷԳ (ՏՋ)'!J59=0,"",'ԷնՀ-ՄԷԳ (ՏՋ)'!J59/Ջերմարարություն!$D$6)</f>
        <v/>
      </c>
      <c r="K59" s="736" t="str">
        <f>IF('ԷնՀ-ՄԷԳ (ՏՋ)'!K59=0,"",'ԷնՀ-ՄԷԳ (ՏՋ)'!K59/Ջերմարարություն!$D$6)</f>
        <v/>
      </c>
      <c r="L59" s="736" t="str">
        <f>IF('ԷնՀ-ՄԷԳ (ՏՋ)'!L59=0,"",'ԷնՀ-ՄԷԳ (ՏՋ)'!L59/Ջերմարարություն!$D$6)</f>
        <v/>
      </c>
      <c r="M59" s="736" t="str">
        <f>IF('ԷնՀ-ՄԷԳ (ՏՋ)'!M59=0,"",'ԷնՀ-ՄԷԳ (ՏՋ)'!M59/Ջերմարարություն!$D$6)</f>
        <v/>
      </c>
      <c r="N59" s="737">
        <f>IF('ԷնՀ-ՄԷԳ (ՏՋ)'!N59=0,"",'ԷնՀ-ՄԷԳ (ՏՋ)'!N59/Ջերմարարություն!$D$6)</f>
        <v>3.9662749593961976E-3</v>
      </c>
      <c r="O59" s="736" t="str">
        <f>IF('ԷնՀ-ՄԷԳ (ՏՋ)'!O59=0,"",'ԷնՀ-ՄԷԳ (ՏՋ)'!O59/Ջերմարարություն!$D$6)</f>
        <v/>
      </c>
      <c r="P59" s="736" t="str">
        <f>IF('ԷնՀ-ՄԷԳ (ՏՋ)'!P59=0,"",'ԷնՀ-ՄԷԳ (ՏՋ)'!P59/Ջերմարարություն!$D$6)</f>
        <v/>
      </c>
      <c r="Q59" s="736" t="str">
        <f>IF('ԷնՀ-ՄԷԳ (ՏՋ)'!Q59=0,"",'ԷնՀ-ՄԷԳ (ՏՋ)'!Q59/Ջերմարարություն!$D$6)</f>
        <v/>
      </c>
      <c r="R59" s="736">
        <f>IF('ԷնՀ-ՄԷԳ (ՏՋ)'!R59=0,"",'ԷնՀ-ՄԷԳ (ՏՋ)'!R59/Ջերմարարություն!$D$6)</f>
        <v>3.9662749593961976E-3</v>
      </c>
      <c r="S59" s="736" t="str">
        <f>IF('ԷնՀ-ՄԷԳ (ՏՋ)'!S59=0,"",'ԷնՀ-ՄԷԳ (ՏՋ)'!S59/Ջերմարարություն!$D$6)</f>
        <v/>
      </c>
      <c r="T59" s="736" t="str">
        <f>IF('ԷնՀ-ՄԷԳ (ՏՋ)'!T59=0,"",'ԷնՀ-ՄԷԳ (ՏՋ)'!T59/Ջերմարարություն!$D$6)</f>
        <v/>
      </c>
      <c r="U59" s="736" t="str">
        <f>IF('ԷնՀ-ՄԷԳ (ՏՋ)'!U59=0,"",'ԷնՀ-ՄԷԳ (ՏՋ)'!U59/Ջերմարարություն!$D$6)</f>
        <v/>
      </c>
      <c r="V59" s="736" t="str">
        <f>IF('ԷնՀ-ՄԷԳ (ՏՋ)'!V59=0,"",'ԷնՀ-ՄԷԳ (ՏՋ)'!V59/Ջերմարարություն!$D$6)</f>
        <v/>
      </c>
      <c r="W59" s="736" t="str">
        <f>IF('ԷնՀ-ՄԷԳ (ՏՋ)'!W59=0,"",'ԷնՀ-ՄԷԳ (ՏՋ)'!W59/Ջերմարարություն!$D$6)</f>
        <v/>
      </c>
      <c r="X59" s="736" t="str">
        <f>IF('ԷնՀ-ՄԷԳ (ՏՋ)'!X59=0,"",'ԷնՀ-ՄԷԳ (ՏՋ)'!X59/Ջերմարարություն!$D$6)</f>
        <v/>
      </c>
      <c r="Y59" s="736" t="str">
        <f>IF('ԷնՀ-ՄԷԳ (ՏՋ)'!Y59=0,"",'ԷնՀ-ՄԷԳ (ՏՋ)'!Y59/Ջերմարարություն!$D$6)</f>
        <v/>
      </c>
      <c r="Z59" s="736" t="str">
        <f>IF('ԷնՀ-ՄԷԳ (ՏՋ)'!Z59=0,"",'ԷնՀ-ՄԷԳ (ՏՋ)'!Z59/Ջերմարարություն!$D$6)</f>
        <v/>
      </c>
      <c r="AA59" s="738" t="str">
        <f>IF('ԷնՀ-ՄԷԳ (ՏՋ)'!AA59=0,"",'ԷնՀ-ՄԷԳ (ՏՋ)'!AA59/Ջերմարարություն!$D$6)</f>
        <v/>
      </c>
      <c r="AB59" s="735" t="str">
        <f>IF('ԷնՀ-ՄԷԳ (ՏՋ)'!AB59=0,"",'ԷնՀ-ՄԷԳ (ՏՋ)'!AB59/Ջերմարարություն!$D$6)</f>
        <v/>
      </c>
      <c r="AC59" s="736" t="str">
        <f>IF('ԷնՀ-ՄԷԳ (ՏՋ)'!AC59=0,"",'ԷնՀ-ՄԷԳ (ՏՋ)'!AC59/Ջերմարարություն!$D$6)</f>
        <v/>
      </c>
      <c r="AD59" s="736" t="str">
        <f>IF('ԷնՀ-ՄԷԳ (ՏՋ)'!AD59=0,"",'ԷնՀ-ՄԷԳ (ՏՋ)'!AD59/Ջերմարարություն!$D$6)</f>
        <v/>
      </c>
      <c r="AE59" s="736" t="str">
        <f>IF('ԷնՀ-ՄԷԳ (ՏՋ)'!AE59=0,"",'ԷնՀ-ՄԷԳ (ՏՋ)'!AE59/Ջերմարարություն!$D$6)</f>
        <v/>
      </c>
      <c r="AF59" s="736" t="str">
        <f>IF('ԷնՀ-ՄԷԳ (ՏՋ)'!AF59=0,"",'ԷնՀ-ՄԷԳ (ՏՋ)'!AF59/Ջերմարարություն!$D$6)</f>
        <v/>
      </c>
      <c r="AG59" s="736" t="str">
        <f>IF('ԷնՀ-ՄԷԳ (ՏՋ)'!AG59=0,"",'ԷնՀ-ՄԷԳ (ՏՋ)'!AG59/Ջերմարարություն!$D$6)</f>
        <v/>
      </c>
      <c r="AH59" s="736" t="str">
        <f>IF('ԷնՀ-ՄԷԳ (ՏՋ)'!AH59=0,"",'ԷնՀ-ՄԷԳ (ՏՋ)'!AH59/Ջերմարարություն!$D$6)</f>
        <v/>
      </c>
      <c r="AI59" s="736" t="str">
        <f>IF('ԷնՀ-ՄԷԳ (ՏՋ)'!AI59=0,"",'ԷնՀ-ՄԷԳ (ՏՋ)'!AI59/Ջերմարարություն!$D$6)</f>
        <v/>
      </c>
      <c r="AJ59" s="736" t="str">
        <f>IF('ԷնՀ-ՄԷԳ (ՏՋ)'!AJ59=0,"",'ԷնՀ-ՄԷԳ (ՏՋ)'!AJ59/Ջերմարարություն!$D$6)</f>
        <v/>
      </c>
      <c r="AK59" s="737" t="str">
        <f>IF('ԷնՀ-ՄԷԳ (ՏՋ)'!AK59=0,"",'ԷնՀ-ՄԷԳ (ՏՋ)'!AK59/Ջերմարարություն!$D$6)</f>
        <v/>
      </c>
      <c r="AL59" s="738" t="str">
        <f>IF('ԷնՀ-ՄԷԳ (ՏՋ)'!AL59=0,"",'ԷնՀ-ՄԷԳ (ՏՋ)'!AL59/Ջերմարարություն!$D$6)</f>
        <v/>
      </c>
      <c r="AM59" s="816" t="str">
        <f>IF('ԷնՀ-ՄԷԳ (ՏՋ)'!AM59=0,"",'ԷնՀ-ՄԷԳ (ՏՋ)'!AM59/Ջերմարարություն!$D$6)</f>
        <v/>
      </c>
    </row>
    <row r="60" spans="1:39" ht="14.25" outlineLevel="1" thickBot="1">
      <c r="B60" s="896" t="s">
        <v>175</v>
      </c>
      <c r="C60" s="753" t="s">
        <v>525</v>
      </c>
      <c r="D60" s="754" t="s">
        <v>526</v>
      </c>
      <c r="E60" s="657" t="s">
        <v>44</v>
      </c>
      <c r="F60" s="756">
        <f>IF('ԷնՀ-ՄԷԳ (ՏՋ)'!F60=0,"",'ԷնՀ-ՄԷԳ (ՏՋ)'!F60/Ջերմարարություն!$D$6)</f>
        <v>27.354508980605711</v>
      </c>
      <c r="G60" s="572" t="str">
        <f>IF('ԷնՀ-ՄԷԳ (ՏՋ)'!G60=0,"",'ԷնՀ-ՄԷԳ (ՏՋ)'!G60/Ջերմարարություն!$D$6)</f>
        <v/>
      </c>
      <c r="H60" s="569" t="str">
        <f>IF('ԷնՀ-ՄԷԳ (ՏՋ)'!H60=0,"",'ԷնՀ-ՄԷԳ (ՏՋ)'!H60/Ջերմարարություն!$D$6)</f>
        <v/>
      </c>
      <c r="I60" s="569" t="str">
        <f>IF('ԷնՀ-ՄԷԳ (ՏՋ)'!I60=0,"",'ԷնՀ-ՄԷԳ (ՏՋ)'!I60/Ջերմարարություն!$D$6)</f>
        <v/>
      </c>
      <c r="J60" s="569" t="str">
        <f>IF('ԷնՀ-ՄԷԳ (ՏՋ)'!J60=0,"",'ԷնՀ-ՄԷԳ (ՏՋ)'!J60/Ջերմարարություն!$D$6)</f>
        <v/>
      </c>
      <c r="K60" s="569">
        <f>IF('ԷնՀ-ՄԷԳ (ՏՋ)'!K60=0,"",'ԷնՀ-ՄԷԳ (ՏՋ)'!K60/Ջերմարարություն!$D$6)</f>
        <v>2.3171491353778561E-2</v>
      </c>
      <c r="L60" s="569" t="str">
        <f>IF('ԷնՀ-ՄԷԳ (ՏՋ)'!L60=0,"",'ԷնՀ-ՄԷԳ (ՏՋ)'!L60/Ջերմարարություն!$D$6)</f>
        <v/>
      </c>
      <c r="M60" s="569" t="str">
        <f>IF('ԷնՀ-ՄԷԳ (ՏՋ)'!M60=0,"",'ԷնՀ-ՄԷԳ (ՏՋ)'!M60/Ջերմարարություն!$D$6)</f>
        <v/>
      </c>
      <c r="N60" s="570">
        <f>IF('ԷնՀ-ՄԷԳ (ՏՋ)'!N60=0,"",'ԷնՀ-ՄԷԳ (ՏՋ)'!N60/Ջերմարարություն!$D$6)</f>
        <v>24.374009611158876</v>
      </c>
      <c r="O60" s="569" t="str">
        <f>IF('ԷնՀ-ՄԷԳ (ՏՋ)'!O60=0,"",'ԷնՀ-ՄԷԳ (ՏՋ)'!O60/Ջերմարարություն!$D$6)</f>
        <v/>
      </c>
      <c r="P60" s="569" t="str">
        <f>IF('ԷնՀ-ՄԷԳ (ՏՋ)'!P60=0,"",'ԷնՀ-ՄԷԳ (ՏՋ)'!P60/Ջերմարարություն!$D$6)</f>
        <v/>
      </c>
      <c r="Q60" s="569" t="str">
        <f>IF('ԷնՀ-ՄԷԳ (ՏՋ)'!Q60=0,"",'ԷնՀ-ՄԷԳ (ՏՋ)'!Q60/Ջերմարարություն!$D$6)</f>
        <v/>
      </c>
      <c r="R60" s="569" t="str">
        <f>IF('ԷնՀ-ՄԷԳ (ՏՋ)'!R60=0,"",'ԷնՀ-ՄԷԳ (ՏՋ)'!R60/Ջերմարարություն!$D$6)</f>
        <v/>
      </c>
      <c r="S60" s="569" t="str">
        <f>IF('ԷնՀ-ՄԷԳ (ՏՋ)'!S60=0,"",'ԷնՀ-ՄԷԳ (ՏՋ)'!S60/Ջերմարարություն!$D$6)</f>
        <v/>
      </c>
      <c r="T60" s="569" t="str">
        <f>IF('ԷնՀ-ՄԷԳ (ՏՋ)'!T60=0,"",'ԷնՀ-ՄԷԳ (ՏՋ)'!T60/Ջերմարարություն!$D$6)</f>
        <v/>
      </c>
      <c r="U60" s="569" t="str">
        <f>IF('ԷնՀ-ՄԷԳ (ՏՋ)'!U60=0,"",'ԷնՀ-ՄԷԳ (ՏՋ)'!U60/Ջերմարարություն!$D$6)</f>
        <v/>
      </c>
      <c r="V60" s="569">
        <f>IF('ԷնՀ-ՄԷԳ (ՏՋ)'!V60=0,"",'ԷնՀ-ՄԷԳ (ՏՋ)'!V60/Ջերմարարություն!$D$6)</f>
        <v>0.28876182287188307</v>
      </c>
      <c r="W60" s="569">
        <f>IF('ԷնՀ-ՄԷԳ (ՏՋ)'!W60=0,"",'ԷնՀ-ՄԷԳ (ՏՋ)'!W60/Ջերմարարություն!$D$6)</f>
        <v>6.217439476449794</v>
      </c>
      <c r="X60" s="569">
        <f>IF('ԷնՀ-ՄԷԳ (ՏՋ)'!X60=0,"",'ԷնՀ-ՄԷԳ (ՏՋ)'!X60/Ջերմարարություն!$D$6)</f>
        <v>1.1192318715964461E-3</v>
      </c>
      <c r="Y60" s="569">
        <f>IF('ԷնՀ-ՄԷԳ (ՏՋ)'!Y60=0,"",'ԷնՀ-ՄԷԳ (ՏՋ)'!Y60/Ջերմարարություն!$D$6)</f>
        <v>14.938066265405556</v>
      </c>
      <c r="Z60" s="569">
        <f>IF('ԷնՀ-ՄԷԳ (ՏՋ)'!Z60=0,"",'ԷնՀ-ՄԷԳ (ՏՋ)'!Z60/Ջերմարարություն!$D$6)</f>
        <v>2.9286228145600459</v>
      </c>
      <c r="AA60" s="571" t="str">
        <f>IF('ԷնՀ-ՄԷԳ (ՏՋ)'!AA60=0,"",'ԷնՀ-ՄԷԳ (ՏՋ)'!AA60/Ջերմարարություն!$D$6)</f>
        <v/>
      </c>
      <c r="AB60" s="572">
        <f>IF('ԷնՀ-ՄԷԳ (ՏՋ)'!AB60=0,"",'ԷնՀ-ՄԷԳ (ՏՋ)'!AB60/Ջերմարարություն!$D$6)</f>
        <v>2.9804993694468322</v>
      </c>
      <c r="AC60" s="569" t="str">
        <f>IF('ԷնՀ-ՄԷԳ (ՏՋ)'!AC60=0,"",'ԷնՀ-ՄԷԳ (ՏՋ)'!AC60/Ջերմարարություն!$D$6)</f>
        <v/>
      </c>
      <c r="AD60" s="569" t="str">
        <f>IF('ԷնՀ-ՄԷԳ (ՏՋ)'!AD60=0,"",'ԷնՀ-ՄԷԳ (ՏՋ)'!AD60/Ջերմարարություն!$D$6)</f>
        <v/>
      </c>
      <c r="AE60" s="569" t="str">
        <f>IF('ԷնՀ-ՄԷԳ (ՏՋ)'!AE60=0,"",'ԷնՀ-ՄԷԳ (ՏՋ)'!AE60/Ջերմարարություն!$D$6)</f>
        <v/>
      </c>
      <c r="AF60" s="569" t="str">
        <f>IF('ԷնՀ-ՄԷԳ (ՏՋ)'!AF60=0,"",'ԷնՀ-ՄԷԳ (ՏՋ)'!AF60/Ջերմարարություն!$D$6)</f>
        <v/>
      </c>
      <c r="AG60" s="569" t="str">
        <f>IF('ԷնՀ-ՄԷԳ (ՏՋ)'!AG60=0,"",'ԷնՀ-ՄԷԳ (ՏՋ)'!AG60/Ջերմարարություն!$D$6)</f>
        <v/>
      </c>
      <c r="AH60" s="569" t="str">
        <f>IF('ԷնՀ-ՄԷԳ (ՏՋ)'!AH60=0,"",'ԷնՀ-ՄԷԳ (ՏՋ)'!AH60/Ջերմարարություն!$D$6)</f>
        <v/>
      </c>
      <c r="AI60" s="569">
        <f>IF('ԷնՀ-ՄԷԳ (ՏՋ)'!AI60=0,"",'ԷնՀ-ՄԷԳ (ՏՋ)'!AI60/Ջերմարարություն!$D$6)</f>
        <v>2.9804993694468322</v>
      </c>
      <c r="AJ60" s="569" t="str">
        <f>IF('ԷնՀ-ՄԷԳ (ՏՋ)'!AJ60=0,"",'ԷնՀ-ՄԷԳ (ՏՋ)'!AJ60/Ջերմարարություն!$D$6)</f>
        <v/>
      </c>
      <c r="AK60" s="570" t="str">
        <f>IF('ԷնՀ-ՄԷԳ (ՏՋ)'!AK60=0,"",'ԷնՀ-ՄԷԳ (ՏՋ)'!AK60/Ջերմարարություն!$D$6)</f>
        <v/>
      </c>
      <c r="AL60" s="571" t="str">
        <f>IF('ԷնՀ-ՄԷԳ (ՏՋ)'!AL60=0,"",'ԷնՀ-ՄԷԳ (ՏՋ)'!AL60/Ջերմարարություն!$D$6)</f>
        <v/>
      </c>
      <c r="AM60" s="573" t="str">
        <f>IF('ԷնՀ-ՄԷԳ (ՏՋ)'!AM60=0,"",'ԷնՀ-ՄԷԳ (ՏՋ)'!AM60/Ջերմարարություն!$D$6)</f>
        <v/>
      </c>
    </row>
    <row r="61" spans="1:39">
      <c r="B61" s="105"/>
      <c r="C61" s="804"/>
      <c r="D61" s="804"/>
      <c r="E61" s="105"/>
      <c r="F61" s="484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6"/>
      <c r="AD61" s="806"/>
      <c r="AE61" s="806"/>
      <c r="AF61" s="806"/>
      <c r="AG61" s="806"/>
      <c r="AH61" s="806"/>
      <c r="AI61" s="806"/>
      <c r="AJ61" s="806"/>
      <c r="AK61" s="806"/>
      <c r="AL61" s="806"/>
      <c r="AM61" s="806"/>
    </row>
    <row r="62" spans="1:39">
      <c r="B62" s="105"/>
      <c r="C62" s="804"/>
      <c r="D62" s="804"/>
      <c r="E62" s="105"/>
      <c r="F62" s="484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8"/>
      <c r="AD62" s="808"/>
      <c r="AE62" s="808"/>
      <c r="AF62" s="808"/>
      <c r="AG62" s="808"/>
      <c r="AH62" s="808"/>
      <c r="AI62" s="808"/>
      <c r="AJ62" s="808"/>
      <c r="AK62" s="808"/>
      <c r="AL62" s="808"/>
      <c r="AM62" s="808"/>
    </row>
    <row r="63" spans="1:39" ht="14.25">
      <c r="B63" s="105"/>
      <c r="C63" s="809"/>
      <c r="D63" s="809"/>
      <c r="E63" s="105"/>
      <c r="F63" s="105"/>
      <c r="G63" s="105"/>
      <c r="H63" s="105"/>
      <c r="I63" s="105"/>
      <c r="J63" s="105"/>
      <c r="K63" s="105"/>
      <c r="L63" s="105"/>
      <c r="M63" s="105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</row>
    <row r="64" spans="1:39">
      <c r="E64" s="38"/>
      <c r="F64" s="38"/>
      <c r="G64" s="38"/>
      <c r="H64" s="38"/>
      <c r="I64" s="38"/>
      <c r="J64" s="38"/>
      <c r="K64" s="38"/>
      <c r="L64" s="38"/>
      <c r="M64" s="38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2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</row>
    <row r="65" spans="7:28">
      <c r="G65" s="101"/>
      <c r="H65" s="101"/>
      <c r="I65" s="101"/>
      <c r="J65" s="101"/>
      <c r="K65" s="101"/>
      <c r="L65" s="101"/>
      <c r="M65" s="101"/>
    </row>
    <row r="66" spans="7:28">
      <c r="G66" s="101"/>
      <c r="H66" s="101"/>
      <c r="I66" s="101"/>
      <c r="J66" s="101"/>
      <c r="K66" s="101"/>
      <c r="L66" s="101"/>
      <c r="M66" s="101"/>
      <c r="AB66" s="472"/>
    </row>
    <row r="67" spans="7:28">
      <c r="G67" s="101"/>
      <c r="H67" s="101"/>
      <c r="I67" s="101"/>
      <c r="J67" s="101"/>
      <c r="K67" s="101"/>
      <c r="L67" s="101"/>
      <c r="M67" s="101"/>
    </row>
  </sheetData>
  <hyperlinks>
    <hyperlink ref="B1" location="Սկիզբ!A1" display="Դեպի սկիզբ"/>
  </hyperlink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opLeftCell="A19" workbookViewId="0">
      <selection activeCell="S7" sqref="S7"/>
    </sheetView>
  </sheetViews>
  <sheetFormatPr defaultRowHeight="12.75"/>
  <cols>
    <col min="1" max="1" width="20.42578125" customWidth="1"/>
  </cols>
  <sheetData>
    <row r="1" spans="1:17" ht="13.5" thickBot="1">
      <c r="A1" t="s">
        <v>0</v>
      </c>
    </row>
    <row r="2" spans="1:17" ht="15" thickBot="1">
      <c r="A2" s="14"/>
      <c r="B2" s="15">
        <v>2003</v>
      </c>
      <c r="C2" s="15">
        <v>2004</v>
      </c>
      <c r="D2" s="15">
        <v>2005</v>
      </c>
      <c r="E2" s="15">
        <v>2006</v>
      </c>
      <c r="F2" s="15">
        <v>2007</v>
      </c>
      <c r="G2" s="15">
        <v>2008</v>
      </c>
      <c r="H2" s="17"/>
      <c r="K2" s="15">
        <v>2003</v>
      </c>
      <c r="L2" s="15">
        <v>2004</v>
      </c>
      <c r="M2" s="15">
        <v>2005</v>
      </c>
      <c r="N2" s="15">
        <v>2006</v>
      </c>
      <c r="O2" s="15">
        <v>2007</v>
      </c>
      <c r="P2" s="15">
        <v>2008</v>
      </c>
    </row>
    <row r="3" spans="1:17" ht="15" thickBot="1">
      <c r="A3" s="18" t="s">
        <v>19</v>
      </c>
      <c r="B3" s="11">
        <v>23.13</v>
      </c>
      <c r="C3" s="11">
        <v>10.94</v>
      </c>
      <c r="D3" s="11">
        <v>19.34</v>
      </c>
      <c r="E3" s="11">
        <v>17.84</v>
      </c>
      <c r="F3" s="11">
        <v>10.81</v>
      </c>
      <c r="G3" s="11">
        <v>10.92</v>
      </c>
      <c r="H3" s="17"/>
      <c r="J3" s="16" t="s">
        <v>19</v>
      </c>
      <c r="K3">
        <f t="shared" ref="K3:P8" si="0">SUMIF($A:$A,$J3,B:B)</f>
        <v>38.56</v>
      </c>
      <c r="L3">
        <f t="shared" si="0"/>
        <v>18.237999999999996</v>
      </c>
      <c r="M3">
        <f t="shared" si="0"/>
        <v>32.24</v>
      </c>
      <c r="N3">
        <f t="shared" si="0"/>
        <v>29.740000000000002</v>
      </c>
      <c r="O3">
        <f t="shared" si="0"/>
        <v>18.009999999999998</v>
      </c>
      <c r="P3">
        <f t="shared" si="0"/>
        <v>19.540000000000003</v>
      </c>
    </row>
    <row r="4" spans="1:17" ht="29.25" thickBot="1">
      <c r="A4" s="18" t="s">
        <v>15</v>
      </c>
      <c r="B4" s="11">
        <v>131.57</v>
      </c>
      <c r="C4" s="11">
        <v>111.89</v>
      </c>
      <c r="D4" s="11">
        <v>142.63999999999999</v>
      </c>
      <c r="E4" s="11">
        <v>147.55000000000001</v>
      </c>
      <c r="F4" s="11">
        <v>129.77000000000001</v>
      </c>
      <c r="G4" s="11">
        <v>133.66999999999999</v>
      </c>
      <c r="H4" s="17"/>
      <c r="J4" s="16" t="s">
        <v>15</v>
      </c>
      <c r="K4">
        <f t="shared" si="0"/>
        <v>506.07000000000005</v>
      </c>
      <c r="L4">
        <f t="shared" si="0"/>
        <v>430.37</v>
      </c>
      <c r="M4">
        <f t="shared" si="0"/>
        <v>548.66</v>
      </c>
      <c r="N4">
        <f t="shared" si="0"/>
        <v>567.5</v>
      </c>
      <c r="O4">
        <f t="shared" si="0"/>
        <v>499.12999999999994</v>
      </c>
      <c r="P4">
        <f t="shared" si="0"/>
        <v>524.16</v>
      </c>
    </row>
    <row r="5" spans="1:17" ht="29.25" thickBot="1">
      <c r="A5" s="18" t="s">
        <v>16</v>
      </c>
      <c r="B5" s="11">
        <v>32.450000000000003</v>
      </c>
      <c r="C5" s="11">
        <v>32.450000000000003</v>
      </c>
      <c r="D5" s="11">
        <v>32.450000000000003</v>
      </c>
      <c r="E5" s="11">
        <v>32.450000000000003</v>
      </c>
      <c r="F5" s="11">
        <v>43.26</v>
      </c>
      <c r="G5" s="11">
        <v>44</v>
      </c>
      <c r="H5" s="17"/>
      <c r="J5" s="16" t="s">
        <v>16</v>
      </c>
      <c r="K5">
        <f t="shared" si="0"/>
        <v>216.32</v>
      </c>
      <c r="L5">
        <f t="shared" si="0"/>
        <v>216.32</v>
      </c>
      <c r="M5">
        <f t="shared" si="0"/>
        <v>216.32</v>
      </c>
      <c r="N5">
        <f t="shared" si="0"/>
        <v>216.32</v>
      </c>
      <c r="O5">
        <f t="shared" si="0"/>
        <v>216.32</v>
      </c>
      <c r="P5">
        <f t="shared" si="0"/>
        <v>218.18999999999997</v>
      </c>
    </row>
    <row r="6" spans="1:17" ht="29.25" thickBot="1">
      <c r="A6" s="18" t="s">
        <v>18</v>
      </c>
      <c r="B6" s="11">
        <v>29.34</v>
      </c>
      <c r="C6" s="11">
        <v>30.94</v>
      </c>
      <c r="D6" s="11">
        <v>33.42</v>
      </c>
      <c r="E6" s="11">
        <v>34.700000000000003</v>
      </c>
      <c r="F6" s="11">
        <v>85.01</v>
      </c>
      <c r="G6" s="11">
        <v>100.43</v>
      </c>
      <c r="H6" s="17"/>
      <c r="J6" s="16" t="s">
        <v>18</v>
      </c>
      <c r="K6">
        <f t="shared" si="0"/>
        <v>244.48</v>
      </c>
      <c r="L6">
        <f t="shared" si="0"/>
        <v>257.8</v>
      </c>
      <c r="M6">
        <f t="shared" si="0"/>
        <v>278.49</v>
      </c>
      <c r="N6">
        <f t="shared" si="0"/>
        <v>289.13</v>
      </c>
      <c r="O6">
        <f t="shared" si="0"/>
        <v>314.86</v>
      </c>
      <c r="P6">
        <f t="shared" si="0"/>
        <v>352.58</v>
      </c>
    </row>
    <row r="7" spans="1:17" ht="29.25" thickBot="1">
      <c r="A7" s="18" t="s">
        <v>17</v>
      </c>
      <c r="B7" s="11">
        <v>216.49</v>
      </c>
      <c r="C7" s="11">
        <v>186.22</v>
      </c>
      <c r="D7" s="11">
        <v>227.85</v>
      </c>
      <c r="E7" s="11">
        <v>214.7</v>
      </c>
      <c r="F7" s="11">
        <v>268.86</v>
      </c>
      <c r="G7" s="11">
        <v>289.01</v>
      </c>
      <c r="H7" s="17"/>
      <c r="J7" s="16" t="s">
        <v>20</v>
      </c>
      <c r="K7">
        <f t="shared" si="0"/>
        <v>0.08</v>
      </c>
      <c r="L7">
        <f t="shared" si="0"/>
        <v>0.09</v>
      </c>
      <c r="M7">
        <f t="shared" si="0"/>
        <v>9.9999999999999992E-2</v>
      </c>
      <c r="N7">
        <f t="shared" si="0"/>
        <v>0.13300000000000001</v>
      </c>
      <c r="O7">
        <f t="shared" si="0"/>
        <v>0.14000000000000001</v>
      </c>
      <c r="P7">
        <f t="shared" si="0"/>
        <v>0.15000000000000002</v>
      </c>
    </row>
    <row r="8" spans="1:17" ht="43.5" thickBot="1">
      <c r="B8">
        <f t="shared" ref="B8:G8" si="1">SUM(B3:B6)</f>
        <v>216.48999999999998</v>
      </c>
      <c r="C8">
        <f t="shared" si="1"/>
        <v>186.22</v>
      </c>
      <c r="D8">
        <f t="shared" si="1"/>
        <v>227.85000000000002</v>
      </c>
      <c r="E8">
        <f t="shared" si="1"/>
        <v>232.54000000000002</v>
      </c>
      <c r="F8">
        <f t="shared" si="1"/>
        <v>268.85000000000002</v>
      </c>
      <c r="G8">
        <f t="shared" si="1"/>
        <v>289.02</v>
      </c>
      <c r="H8">
        <f>SUM(B8:G8)</f>
        <v>1420.9699999999998</v>
      </c>
      <c r="J8" s="16" t="s">
        <v>21</v>
      </c>
      <c r="K8">
        <f t="shared" si="0"/>
        <v>6.78</v>
      </c>
      <c r="L8">
        <f t="shared" si="0"/>
        <v>7.77</v>
      </c>
      <c r="M8">
        <f t="shared" si="0"/>
        <v>9.93</v>
      </c>
      <c r="N8">
        <f t="shared" si="0"/>
        <v>10.43</v>
      </c>
      <c r="O8">
        <f t="shared" si="0"/>
        <v>8.52</v>
      </c>
      <c r="P8">
        <f t="shared" si="0"/>
        <v>9.49</v>
      </c>
    </row>
    <row r="9" spans="1:17" ht="15" thickBot="1">
      <c r="A9" s="19" t="s">
        <v>1</v>
      </c>
      <c r="J9" s="16" t="s">
        <v>17</v>
      </c>
      <c r="K9">
        <f t="shared" ref="K9:P9" si="2">SUM(K3:K8)</f>
        <v>1012.2900000000001</v>
      </c>
      <c r="L9">
        <f t="shared" si="2"/>
        <v>930.58800000000008</v>
      </c>
      <c r="M9">
        <f t="shared" si="2"/>
        <v>1085.74</v>
      </c>
      <c r="N9">
        <f t="shared" si="2"/>
        <v>1113.2530000000002</v>
      </c>
      <c r="O9">
        <f t="shared" si="2"/>
        <v>1056.9800000000002</v>
      </c>
      <c r="P9">
        <f t="shared" si="2"/>
        <v>1124.1099999999999</v>
      </c>
      <c r="Q9">
        <f>SUM(K9:P9)</f>
        <v>6322.9610000000011</v>
      </c>
    </row>
    <row r="10" spans="1:17" ht="15" thickBot="1">
      <c r="A10" s="14"/>
      <c r="B10" s="15">
        <v>2003</v>
      </c>
      <c r="C10" s="15">
        <v>2004</v>
      </c>
      <c r="D10" s="15">
        <v>2005</v>
      </c>
      <c r="E10" s="15">
        <v>2006</v>
      </c>
      <c r="F10" s="15">
        <v>2007</v>
      </c>
      <c r="G10" s="15">
        <v>2008</v>
      </c>
      <c r="H10" s="17"/>
    </row>
    <row r="11" spans="1:17" ht="15" thickBot="1">
      <c r="A11" s="16" t="s">
        <v>15</v>
      </c>
      <c r="B11" s="11">
        <v>273.3</v>
      </c>
      <c r="C11" s="11">
        <v>232.4</v>
      </c>
      <c r="D11" s="11">
        <v>296.3</v>
      </c>
      <c r="E11" s="11">
        <v>306.45</v>
      </c>
      <c r="F11" s="11">
        <v>269.52999999999997</v>
      </c>
      <c r="G11" s="11">
        <v>278.2</v>
      </c>
      <c r="H11">
        <f>SUM(B11:G11)</f>
        <v>1656.18</v>
      </c>
    </row>
    <row r="13" spans="1:17" ht="13.5" thickBot="1">
      <c r="A13" t="s">
        <v>24</v>
      </c>
    </row>
    <row r="14" spans="1:17" ht="15" thickBot="1">
      <c r="A14" s="20"/>
      <c r="B14" s="15">
        <v>2003</v>
      </c>
      <c r="C14" s="15">
        <v>2004</v>
      </c>
      <c r="D14" s="15">
        <v>2005</v>
      </c>
      <c r="E14" s="15">
        <v>2006</v>
      </c>
      <c r="F14" s="15">
        <v>2007</v>
      </c>
      <c r="G14" s="15">
        <v>2008</v>
      </c>
      <c r="H14" s="17"/>
    </row>
    <row r="15" spans="1:17" ht="15" thickBot="1">
      <c r="A15" s="16" t="s">
        <v>19</v>
      </c>
      <c r="B15" s="11">
        <v>4.63</v>
      </c>
      <c r="C15" s="11">
        <v>2.19</v>
      </c>
      <c r="D15" s="11">
        <v>3.87</v>
      </c>
      <c r="E15" s="11">
        <v>3.57</v>
      </c>
      <c r="F15" s="11">
        <v>2.16</v>
      </c>
      <c r="G15" s="11">
        <v>3.39</v>
      </c>
      <c r="H15" s="17"/>
    </row>
    <row r="16" spans="1:17" ht="15" thickBot="1">
      <c r="A16" s="16" t="s">
        <v>15</v>
      </c>
      <c r="B16" s="11">
        <v>35.42</v>
      </c>
      <c r="C16" s="11">
        <v>30.13</v>
      </c>
      <c r="D16" s="11">
        <v>38.4</v>
      </c>
      <c r="E16" s="11">
        <v>39.729999999999997</v>
      </c>
      <c r="F16" s="11">
        <v>24.96</v>
      </c>
      <c r="G16" s="11">
        <v>34.81</v>
      </c>
      <c r="H16" s="17"/>
    </row>
    <row r="17" spans="1:12" ht="15" thickBot="1">
      <c r="A17" s="16" t="s">
        <v>16</v>
      </c>
      <c r="B17" s="11">
        <v>108.16</v>
      </c>
      <c r="C17" s="11">
        <v>108.16</v>
      </c>
      <c r="D17" s="11">
        <v>108.16</v>
      </c>
      <c r="E17" s="11">
        <v>108.16</v>
      </c>
      <c r="F17" s="11">
        <v>108.16</v>
      </c>
      <c r="G17" s="11">
        <v>108.16</v>
      </c>
      <c r="H17" s="17"/>
    </row>
    <row r="18" spans="1:12" ht="15" thickBot="1">
      <c r="A18" s="16" t="s">
        <v>18</v>
      </c>
      <c r="B18" s="11">
        <v>178.47</v>
      </c>
      <c r="C18" s="11">
        <v>188.19</v>
      </c>
      <c r="D18" s="11">
        <v>203.3</v>
      </c>
      <c r="E18" s="11">
        <v>211.06</v>
      </c>
      <c r="F18" s="11">
        <v>198.9</v>
      </c>
      <c r="G18" s="11">
        <v>210.44</v>
      </c>
      <c r="H18" s="17"/>
    </row>
    <row r="19" spans="1:12" ht="15" thickBot="1">
      <c r="A19" s="16" t="s">
        <v>20</v>
      </c>
      <c r="B19" s="11">
        <v>0.05</v>
      </c>
      <c r="C19" s="11">
        <v>0.05</v>
      </c>
      <c r="D19" s="11">
        <v>0.06</v>
      </c>
      <c r="E19" s="11">
        <v>0.08</v>
      </c>
      <c r="F19" s="11">
        <v>0.09</v>
      </c>
      <c r="G19" s="11">
        <v>0.09</v>
      </c>
      <c r="H19" s="17"/>
    </row>
    <row r="20" spans="1:12" ht="15" thickBot="1">
      <c r="A20" s="16" t="s">
        <v>21</v>
      </c>
      <c r="B20" s="11">
        <v>4.07</v>
      </c>
      <c r="C20" s="11">
        <v>4.66</v>
      </c>
      <c r="D20" s="11">
        <v>5.96</v>
      </c>
      <c r="E20" s="11">
        <v>6.26</v>
      </c>
      <c r="F20" s="11">
        <v>5.1100000000000003</v>
      </c>
      <c r="G20" s="11">
        <v>5.7</v>
      </c>
      <c r="H20" s="17"/>
    </row>
    <row r="21" spans="1:12" ht="15" thickBot="1">
      <c r="A21" s="16" t="s">
        <v>17</v>
      </c>
      <c r="B21" s="11">
        <v>330.8</v>
      </c>
      <c r="C21" s="11">
        <v>333.38</v>
      </c>
      <c r="D21" s="11">
        <v>359.75</v>
      </c>
      <c r="E21" s="11">
        <v>368.85</v>
      </c>
      <c r="F21" s="11">
        <v>339.37</v>
      </c>
      <c r="G21" s="11">
        <v>362.59</v>
      </c>
      <c r="H21" s="17"/>
      <c r="L21">
        <f>SUM(H:H)</f>
        <v>6322.9609999999993</v>
      </c>
    </row>
    <row r="22" spans="1:12">
      <c r="B22">
        <f t="shared" ref="B22:G22" si="3">SUM(B15:B20)</f>
        <v>330.8</v>
      </c>
      <c r="C22">
        <f t="shared" si="3"/>
        <v>333.38</v>
      </c>
      <c r="D22">
        <f t="shared" si="3"/>
        <v>359.75</v>
      </c>
      <c r="E22">
        <f t="shared" si="3"/>
        <v>368.85999999999996</v>
      </c>
      <c r="F22">
        <f t="shared" si="3"/>
        <v>339.38</v>
      </c>
      <c r="G22">
        <f t="shared" si="3"/>
        <v>362.59</v>
      </c>
      <c r="H22">
        <f>SUM(B22:G22)</f>
        <v>2094.7600000000002</v>
      </c>
    </row>
    <row r="23" spans="1:12" ht="13.5" thickBot="1">
      <c r="A23" t="s">
        <v>23</v>
      </c>
    </row>
    <row r="24" spans="1:12" ht="15.75" thickBot="1">
      <c r="A24" s="21"/>
      <c r="B24" s="15">
        <v>2003</v>
      </c>
      <c r="C24" s="15">
        <v>2004</v>
      </c>
      <c r="D24" s="15">
        <v>2005</v>
      </c>
      <c r="E24" s="15">
        <v>2006</v>
      </c>
      <c r="F24" s="15">
        <v>2007</v>
      </c>
      <c r="G24" s="15">
        <v>2008</v>
      </c>
      <c r="H24" s="17"/>
    </row>
    <row r="25" spans="1:12" ht="15" thickBot="1">
      <c r="A25" s="16" t="s">
        <v>19</v>
      </c>
      <c r="B25" s="11">
        <v>6.17</v>
      </c>
      <c r="C25" s="11">
        <v>2.92</v>
      </c>
      <c r="D25" s="11">
        <v>5.16</v>
      </c>
      <c r="E25" s="11">
        <v>4.76</v>
      </c>
      <c r="F25" s="11">
        <v>4.32</v>
      </c>
      <c r="G25" s="11">
        <v>4.45</v>
      </c>
      <c r="H25" s="17"/>
    </row>
    <row r="26" spans="1:12" ht="15" thickBot="1">
      <c r="A26" s="16" t="s">
        <v>15</v>
      </c>
      <c r="B26" s="11">
        <v>40.479999999999997</v>
      </c>
      <c r="C26" s="11">
        <v>34.43</v>
      </c>
      <c r="D26" s="11">
        <v>43.89</v>
      </c>
      <c r="E26" s="11">
        <v>45.4</v>
      </c>
      <c r="F26" s="11">
        <v>39.93</v>
      </c>
      <c r="G26" s="11">
        <v>41.21</v>
      </c>
      <c r="H26" s="17"/>
    </row>
    <row r="27" spans="1:12" ht="15" thickBot="1">
      <c r="A27" s="16" t="s">
        <v>16</v>
      </c>
      <c r="B27" s="11">
        <v>54.08</v>
      </c>
      <c r="C27" s="11">
        <v>54.08</v>
      </c>
      <c r="D27" s="11">
        <v>54.08</v>
      </c>
      <c r="E27" s="11">
        <v>54.08</v>
      </c>
      <c r="F27" s="11">
        <v>54.08</v>
      </c>
      <c r="G27" s="11">
        <v>54.8</v>
      </c>
      <c r="H27" s="17"/>
    </row>
    <row r="28" spans="1:12" ht="15" thickBot="1">
      <c r="A28" s="16" t="s">
        <v>18</v>
      </c>
      <c r="B28" s="11">
        <v>34.229999999999997</v>
      </c>
      <c r="C28" s="11">
        <v>36.090000000000003</v>
      </c>
      <c r="D28" s="11">
        <v>38.99</v>
      </c>
      <c r="E28" s="11">
        <v>40.479999999999997</v>
      </c>
      <c r="F28" s="11">
        <v>28.34</v>
      </c>
      <c r="G28" s="11">
        <v>39</v>
      </c>
      <c r="H28" s="17"/>
    </row>
    <row r="29" spans="1:12" ht="15" thickBot="1">
      <c r="A29" s="16" t="s">
        <v>20</v>
      </c>
      <c r="B29" s="11">
        <v>0.02</v>
      </c>
      <c r="C29" s="11">
        <v>0.03</v>
      </c>
      <c r="D29" s="11">
        <v>0.03</v>
      </c>
      <c r="E29" s="11">
        <v>0.04</v>
      </c>
      <c r="F29" s="11">
        <v>0.04</v>
      </c>
      <c r="G29" s="11">
        <v>0.05</v>
      </c>
      <c r="H29" s="17"/>
    </row>
    <row r="30" spans="1:12" ht="15" thickBot="1">
      <c r="A30" s="16" t="s">
        <v>21</v>
      </c>
      <c r="B30" s="11">
        <v>2.71</v>
      </c>
      <c r="C30" s="11">
        <v>3.11</v>
      </c>
      <c r="D30" s="11">
        <v>3.97</v>
      </c>
      <c r="E30" s="11">
        <v>4.17</v>
      </c>
      <c r="F30" s="11">
        <v>3.41</v>
      </c>
      <c r="G30" s="11">
        <v>3.79</v>
      </c>
      <c r="H30" s="17"/>
    </row>
    <row r="31" spans="1:12" ht="15" thickBot="1">
      <c r="A31" s="16" t="s">
        <v>17</v>
      </c>
      <c r="B31" s="11">
        <v>137.69</v>
      </c>
      <c r="C31" s="11">
        <v>130.66</v>
      </c>
      <c r="D31" s="11">
        <v>146.12</v>
      </c>
      <c r="E31" s="11">
        <v>148.93</v>
      </c>
      <c r="F31" s="11">
        <v>130.12</v>
      </c>
      <c r="G31" s="11">
        <v>143.30000000000001</v>
      </c>
      <c r="H31" s="17"/>
    </row>
    <row r="32" spans="1:12">
      <c r="B32">
        <f t="shared" ref="B32:G32" si="4">SUM(B25:B30)</f>
        <v>137.69</v>
      </c>
      <c r="C32">
        <f t="shared" si="4"/>
        <v>130.66000000000003</v>
      </c>
      <c r="D32">
        <f t="shared" si="4"/>
        <v>146.12</v>
      </c>
      <c r="E32">
        <f t="shared" si="4"/>
        <v>148.92999999999998</v>
      </c>
      <c r="F32">
        <f t="shared" si="4"/>
        <v>130.12</v>
      </c>
      <c r="G32">
        <f t="shared" si="4"/>
        <v>143.30000000000001</v>
      </c>
      <c r="H32">
        <f>SUM(B32:G32)</f>
        <v>836.81999999999994</v>
      </c>
    </row>
    <row r="33" spans="1:8" ht="15" thickBot="1">
      <c r="A33" s="22" t="s">
        <v>22</v>
      </c>
    </row>
    <row r="34" spans="1:8" ht="15" thickBot="1">
      <c r="A34" s="14"/>
      <c r="B34" s="15">
        <v>2003</v>
      </c>
      <c r="C34" s="15">
        <v>2004</v>
      </c>
      <c r="D34" s="15">
        <v>2005</v>
      </c>
      <c r="E34" s="15">
        <v>2006</v>
      </c>
      <c r="F34" s="15">
        <v>2007</v>
      </c>
      <c r="G34" s="15">
        <v>2008</v>
      </c>
      <c r="H34" s="17"/>
    </row>
    <row r="35" spans="1:8" ht="15" thickBot="1">
      <c r="A35" s="16" t="s">
        <v>19</v>
      </c>
      <c r="B35" s="11">
        <v>4.63</v>
      </c>
      <c r="C35" s="11">
        <v>2.1880000000000002</v>
      </c>
      <c r="D35" s="11">
        <v>3.87</v>
      </c>
      <c r="E35" s="11">
        <v>3.57</v>
      </c>
      <c r="F35" s="11">
        <v>0.72</v>
      </c>
      <c r="G35" s="11">
        <v>0.78</v>
      </c>
      <c r="H35" s="17"/>
    </row>
    <row r="36" spans="1:8" ht="15" thickBot="1">
      <c r="A36" s="16" t="s">
        <v>15</v>
      </c>
      <c r="B36" s="11">
        <v>25.3</v>
      </c>
      <c r="C36" s="11">
        <v>21.52</v>
      </c>
      <c r="D36" s="11">
        <v>27.43</v>
      </c>
      <c r="E36" s="11">
        <v>28.37</v>
      </c>
      <c r="F36" s="11">
        <v>34.94</v>
      </c>
      <c r="G36" s="11">
        <v>36.270000000000003</v>
      </c>
      <c r="H36" s="17"/>
    </row>
    <row r="37" spans="1:8" ht="15" thickBot="1">
      <c r="A37" s="16" t="s">
        <v>16</v>
      </c>
      <c r="B37" s="11">
        <v>21.63</v>
      </c>
      <c r="C37" s="11">
        <v>21.63</v>
      </c>
      <c r="D37" s="11">
        <v>21.63</v>
      </c>
      <c r="E37" s="11">
        <v>21.63</v>
      </c>
      <c r="F37" s="11">
        <v>10.82</v>
      </c>
      <c r="G37" s="11">
        <v>11.23</v>
      </c>
      <c r="H37" s="17"/>
    </row>
    <row r="38" spans="1:8" ht="15" thickBot="1">
      <c r="A38" s="16" t="s">
        <v>18</v>
      </c>
      <c r="B38" s="11">
        <v>2.44</v>
      </c>
      <c r="C38" s="11">
        <v>2.58</v>
      </c>
      <c r="D38" s="11">
        <v>2.78</v>
      </c>
      <c r="E38" s="11">
        <v>2.89</v>
      </c>
      <c r="F38" s="11">
        <v>2.61</v>
      </c>
      <c r="G38" s="11">
        <v>2.71</v>
      </c>
      <c r="H38" s="17"/>
    </row>
    <row r="39" spans="1:8" ht="15" thickBot="1">
      <c r="A39" s="16" t="s">
        <v>20</v>
      </c>
      <c r="B39" s="11">
        <v>0.01</v>
      </c>
      <c r="C39" s="11">
        <v>0.01</v>
      </c>
      <c r="D39" s="11">
        <v>0.01</v>
      </c>
      <c r="E39" s="11">
        <v>1.2999999999999999E-2</v>
      </c>
      <c r="F39" s="11">
        <v>0.01</v>
      </c>
      <c r="G39" s="11">
        <v>0.01</v>
      </c>
      <c r="H39" s="17"/>
    </row>
    <row r="40" spans="1:8" ht="15" thickBot="1">
      <c r="A40" s="16" t="s">
        <v>17</v>
      </c>
      <c r="B40" s="11">
        <v>54.01</v>
      </c>
      <c r="C40" s="11">
        <v>47.92</v>
      </c>
      <c r="D40" s="11">
        <v>55.72</v>
      </c>
      <c r="E40" s="11">
        <v>56.46</v>
      </c>
      <c r="F40" s="11">
        <v>49.08</v>
      </c>
      <c r="G40" s="11">
        <v>50.9</v>
      </c>
      <c r="H40" s="17"/>
    </row>
    <row r="41" spans="1:8">
      <c r="B41">
        <f t="shared" ref="B41:G41" si="5">SUM(B35:B39)</f>
        <v>54.01</v>
      </c>
      <c r="C41">
        <f t="shared" si="5"/>
        <v>47.92799999999999</v>
      </c>
      <c r="D41">
        <f t="shared" si="5"/>
        <v>55.72</v>
      </c>
      <c r="E41">
        <f t="shared" si="5"/>
        <v>56.472999999999999</v>
      </c>
      <c r="F41">
        <f t="shared" si="5"/>
        <v>49.099999999999994</v>
      </c>
      <c r="G41">
        <f t="shared" si="5"/>
        <v>51</v>
      </c>
      <c r="H41">
        <f>SUM(B41:G41)</f>
        <v>314.23099999999999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="90" zoomScaleNormal="90" workbookViewId="0">
      <selection activeCell="E6" sqref="E6"/>
    </sheetView>
  </sheetViews>
  <sheetFormatPr defaultRowHeight="16.5"/>
  <cols>
    <col min="1" max="1" width="2.42578125" style="336" customWidth="1"/>
    <col min="2" max="2" width="2.7109375" style="336" customWidth="1"/>
    <col min="3" max="3" width="6" style="340" customWidth="1"/>
    <col min="4" max="4" width="5.5703125" style="340" customWidth="1"/>
    <col min="5" max="5" width="53.28515625" style="340" customWidth="1"/>
    <col min="6" max="7" width="8" style="336" customWidth="1"/>
    <col min="8" max="16384" width="9.140625" style="336"/>
  </cols>
  <sheetData>
    <row r="1" spans="2:7" ht="10.5" customHeight="1" thickBot="1"/>
    <row r="2" spans="2:7">
      <c r="B2" s="341"/>
      <c r="C2" s="342"/>
      <c r="D2" s="342"/>
      <c r="E2" s="342"/>
      <c r="F2" s="343"/>
      <c r="G2" s="344"/>
    </row>
    <row r="3" spans="2:7" s="337" customFormat="1" ht="26.25" customHeight="1">
      <c r="B3" s="345"/>
      <c r="C3" s="346" t="s">
        <v>358</v>
      </c>
      <c r="D3" s="347"/>
      <c r="E3" s="347"/>
      <c r="F3" s="347"/>
      <c r="G3" s="348"/>
    </row>
    <row r="4" spans="2:7" s="337" customFormat="1" ht="40.5" customHeight="1">
      <c r="B4" s="345"/>
      <c r="C4" s="349" t="s">
        <v>359</v>
      </c>
      <c r="D4" s="350"/>
      <c r="E4" s="347"/>
      <c r="F4" s="347"/>
      <c r="G4" s="348"/>
    </row>
    <row r="5" spans="2:7" s="338" customFormat="1" ht="24.75" customHeight="1">
      <c r="B5" s="351"/>
      <c r="C5" s="352"/>
      <c r="D5" s="352" t="s">
        <v>356</v>
      </c>
      <c r="E5" s="352"/>
      <c r="F5" s="353"/>
      <c r="G5" s="354"/>
    </row>
    <row r="6" spans="2:7" s="339" customFormat="1" ht="22.5" customHeight="1">
      <c r="B6" s="355"/>
      <c r="C6" s="356"/>
      <c r="D6" s="363"/>
      <c r="E6" s="364" t="s">
        <v>317</v>
      </c>
      <c r="F6" s="357"/>
      <c r="G6" s="358"/>
    </row>
    <row r="7" spans="2:7" s="339" customFormat="1" ht="22.5" customHeight="1">
      <c r="B7" s="355"/>
      <c r="C7" s="356"/>
      <c r="D7" s="363"/>
      <c r="E7" s="364" t="s">
        <v>119</v>
      </c>
      <c r="F7" s="357"/>
      <c r="G7" s="358"/>
    </row>
    <row r="8" spans="2:7" s="339" customFormat="1" ht="22.5" customHeight="1">
      <c r="B8" s="355"/>
      <c r="C8" s="356"/>
      <c r="D8" s="363"/>
      <c r="E8" s="364" t="s">
        <v>310</v>
      </c>
      <c r="F8" s="357"/>
      <c r="G8" s="358"/>
    </row>
    <row r="9" spans="2:7" s="339" customFormat="1" ht="22.5" customHeight="1">
      <c r="B9" s="355"/>
      <c r="C9" s="356"/>
      <c r="D9" s="363"/>
      <c r="E9" s="364" t="s">
        <v>77</v>
      </c>
      <c r="F9" s="357"/>
      <c r="G9" s="358"/>
    </row>
    <row r="10" spans="2:7" s="339" customFormat="1" ht="22.5" customHeight="1">
      <c r="B10" s="355"/>
      <c r="C10" s="356"/>
      <c r="D10" s="363"/>
      <c r="E10" s="364" t="s">
        <v>78</v>
      </c>
      <c r="F10" s="357"/>
      <c r="G10" s="358"/>
    </row>
    <row r="11" spans="2:7" s="339" customFormat="1" ht="22.5" customHeight="1">
      <c r="B11" s="355"/>
      <c r="C11" s="356"/>
      <c r="D11" s="363"/>
      <c r="E11" s="364" t="s">
        <v>422</v>
      </c>
      <c r="F11" s="357"/>
      <c r="G11" s="358"/>
    </row>
    <row r="12" spans="2:7" s="339" customFormat="1" ht="22.5" customHeight="1">
      <c r="B12" s="355"/>
      <c r="C12" s="356"/>
      <c r="D12" s="363"/>
      <c r="E12" s="363" t="s">
        <v>216</v>
      </c>
      <c r="F12" s="357"/>
      <c r="G12" s="358"/>
    </row>
    <row r="13" spans="2:7" s="338" customFormat="1" ht="24.75" customHeight="1">
      <c r="B13" s="351"/>
      <c r="C13" s="352"/>
      <c r="D13" s="352" t="s">
        <v>357</v>
      </c>
      <c r="E13" s="352"/>
      <c r="F13" s="353"/>
      <c r="G13" s="354"/>
    </row>
    <row r="14" spans="2:7" s="339" customFormat="1" ht="23.25" customHeight="1">
      <c r="B14" s="355"/>
      <c r="C14" s="356"/>
      <c r="D14" s="352"/>
      <c r="E14" s="364" t="s">
        <v>79</v>
      </c>
      <c r="F14" s="357"/>
      <c r="G14" s="358"/>
    </row>
    <row r="15" spans="2:7" s="339" customFormat="1" ht="23.25" customHeight="1">
      <c r="B15" s="355"/>
      <c r="C15" s="356"/>
      <c r="D15" s="352"/>
      <c r="E15" s="364" t="s">
        <v>80</v>
      </c>
      <c r="F15" s="357"/>
      <c r="G15" s="358"/>
    </row>
    <row r="16" spans="2:7">
      <c r="B16" s="359"/>
      <c r="C16" s="360"/>
      <c r="D16" s="360"/>
      <c r="E16" s="360"/>
      <c r="F16" s="361"/>
      <c r="G16" s="362"/>
    </row>
    <row r="17" spans="2:7">
      <c r="B17" s="359"/>
      <c r="C17" s="360"/>
      <c r="D17" s="360"/>
      <c r="E17" s="360"/>
      <c r="F17" s="361"/>
      <c r="G17" s="362"/>
    </row>
    <row r="18" spans="2:7">
      <c r="B18" s="359"/>
      <c r="C18" s="360"/>
      <c r="D18" s="360"/>
      <c r="E18" s="360"/>
      <c r="F18" s="361"/>
      <c r="G18" s="362"/>
    </row>
    <row r="19" spans="2:7" ht="36.75" customHeight="1">
      <c r="B19" s="1028" t="s">
        <v>423</v>
      </c>
      <c r="C19" s="1029"/>
      <c r="D19" s="1029"/>
      <c r="E19" s="1029"/>
      <c r="F19" s="1029"/>
      <c r="G19" s="1030"/>
    </row>
    <row r="20" spans="2:7" ht="9.75" customHeight="1" thickBot="1">
      <c r="B20" s="1031"/>
      <c r="C20" s="1032"/>
      <c r="D20" s="1032"/>
      <c r="E20" s="1032"/>
      <c r="F20" s="1032"/>
      <c r="G20" s="1033"/>
    </row>
  </sheetData>
  <mergeCells count="1">
    <mergeCell ref="B19:G20"/>
  </mergeCells>
  <hyperlinks>
    <hyperlink ref="E6" location="'Մուտք 1'!B1" display="Մուտք 1. Էլեկտրաէներգիա"/>
    <hyperlink ref="E14" location="'Էներգետիկ հաշվեկշիռ (ՏՋ)'!B1" display="Էներգետիկ հաշվեկշիռ, կջ"/>
    <hyperlink ref="E7" location="'Մուտք 2'!B1" display="Մուտք 2. Գազ և ջերմային էներգիա"/>
    <hyperlink ref="E8" location="'Մուտք 3'!B1" display="Մուտք 3. Բենզին և դիզվառելիք"/>
    <hyperlink ref="E9" location="'Մուտք 4'!B1" display="Մուտք 4. Ածուխ"/>
    <hyperlink ref="E10" location="'Մուտք 5'!B1" display="Մուտք 5. Փայտ և այլ բիովառելիք"/>
    <hyperlink ref="E11" location="'Մուտք 6'!B1" display="Մուտք 6. Վերկանագնվող էներգակիրներ"/>
    <hyperlink ref="E15" location="'Էներգետիկ հաշվեկշիռ (կտնհ)'!B1" display="Էներգետիկ հաշվեկշիռ, տնհ"/>
    <hyperlink ref="E12" location="'Չափի միավորներ'!A1" display="Չափի միավորներ"/>
  </hyperlinks>
  <printOptions horizontalCentered="1"/>
  <pageMargins left="0.44" right="0.51" top="0.91" bottom="0.75" header="0.3" footer="0.3"/>
  <pageSetup paperSize="9" orientation="portrait" verticalDpi="300" r:id="rId1"/>
  <headerFooter>
    <oddFooter>&amp;L&amp;"GHEA Grapalat,Regular"&amp;8ՏՆՏԵՍԱԿԱՆ ԶԱՐԳԱՑՄԱՆ ԵՎ ՀԵՏԱԶՈՏՈՒԹՅՈՒՆՆԵՐԻ ԿԵՆՏՐՈՆ (EDRC), www.edrc.am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7"/>
  <sheetViews>
    <sheetView showGridLines="0" tabSelected="1" zoomScale="80" zoomScaleNormal="80" workbookViewId="0">
      <selection activeCell="C43" sqref="C43"/>
    </sheetView>
  </sheetViews>
  <sheetFormatPr defaultRowHeight="13.5"/>
  <cols>
    <col min="1" max="1" width="3.85546875" style="28" customWidth="1"/>
    <col min="2" max="2" width="8.42578125" style="30" customWidth="1"/>
    <col min="3" max="3" width="86.28515625" style="31" customWidth="1"/>
    <col min="4" max="5" width="11" style="40" customWidth="1"/>
    <col min="6" max="6" width="10.85546875" style="237" customWidth="1"/>
    <col min="7" max="7" width="11" style="238" customWidth="1"/>
    <col min="8" max="8" width="11" style="40" customWidth="1"/>
    <col min="9" max="9" width="11" style="69" customWidth="1"/>
    <col min="10" max="11" width="9.140625" style="28"/>
    <col min="12" max="12" width="9.28515625" style="28" customWidth="1"/>
    <col min="13" max="16384" width="9.140625" style="28"/>
  </cols>
  <sheetData>
    <row r="1" spans="2:10" ht="20.25" customHeight="1">
      <c r="B1" s="51" t="s">
        <v>76</v>
      </c>
      <c r="C1" s="28"/>
      <c r="D1" s="157"/>
    </row>
    <row r="2" spans="2:10" ht="20.25" customHeight="1">
      <c r="B2" s="53" t="s">
        <v>121</v>
      </c>
      <c r="C2" s="53"/>
    </row>
    <row r="3" spans="2:10" s="383" customFormat="1" ht="25.5" customHeight="1">
      <c r="B3" s="32" t="s">
        <v>595</v>
      </c>
      <c r="C3" s="384"/>
      <c r="D3" s="385"/>
      <c r="E3" s="385"/>
      <c r="F3" s="386"/>
      <c r="G3" s="387"/>
      <c r="H3" s="385"/>
      <c r="I3" s="388"/>
    </row>
    <row r="4" spans="2:10" s="231" customFormat="1">
      <c r="B4" s="55" t="s">
        <v>72</v>
      </c>
      <c r="C4" s="58" t="s">
        <v>376</v>
      </c>
      <c r="D4" s="39"/>
      <c r="E4" s="39"/>
      <c r="F4" s="239"/>
      <c r="G4" s="240"/>
      <c r="H4" s="39"/>
      <c r="I4" s="70"/>
    </row>
    <row r="5" spans="2:10" ht="6.75" customHeight="1">
      <c r="B5" s="33"/>
      <c r="C5" s="41"/>
      <c r="D5" s="39"/>
      <c r="E5" s="39"/>
      <c r="F5" s="239"/>
      <c r="G5" s="240"/>
      <c r="H5" s="39"/>
      <c r="I5" s="70"/>
    </row>
    <row r="6" spans="2:10" ht="27">
      <c r="B6" s="76" t="s">
        <v>82</v>
      </c>
      <c r="C6" s="374"/>
      <c r="D6" s="389" t="s">
        <v>104</v>
      </c>
      <c r="E6" s="389" t="s">
        <v>106</v>
      </c>
      <c r="F6" s="389" t="s">
        <v>573</v>
      </c>
      <c r="G6" s="240"/>
      <c r="H6" s="238"/>
      <c r="I6" s="40"/>
      <c r="J6" s="69"/>
    </row>
    <row r="7" spans="2:10" ht="15" customHeight="1">
      <c r="B7" s="379">
        <v>1</v>
      </c>
      <c r="C7" s="380" t="s">
        <v>377</v>
      </c>
      <c r="D7" s="375">
        <v>7798.1</v>
      </c>
      <c r="E7" s="375">
        <v>7798.1869999999999</v>
      </c>
      <c r="F7" s="375">
        <v>7315.2070000000003</v>
      </c>
      <c r="G7" s="240"/>
      <c r="H7" s="238"/>
      <c r="I7" s="40"/>
      <c r="J7" s="69"/>
    </row>
    <row r="8" spans="2:10" ht="15" customHeight="1">
      <c r="B8" s="379">
        <v>2</v>
      </c>
      <c r="C8" s="380" t="s">
        <v>378</v>
      </c>
      <c r="D8" s="375">
        <v>173.6</v>
      </c>
      <c r="E8" s="375">
        <v>173.6</v>
      </c>
      <c r="F8" s="375">
        <v>275.07100000000003</v>
      </c>
      <c r="G8" s="240"/>
      <c r="H8" s="238"/>
      <c r="I8" s="40"/>
      <c r="J8" s="69"/>
    </row>
    <row r="9" spans="2:10" ht="15" customHeight="1">
      <c r="B9" s="379">
        <v>3</v>
      </c>
      <c r="C9" s="380" t="s">
        <v>379</v>
      </c>
      <c r="D9" s="375">
        <f>84.2+1252.9</f>
        <v>1337.1000000000001</v>
      </c>
      <c r="E9" s="375">
        <v>1423.7</v>
      </c>
      <c r="F9" s="375">
        <v>1228.7719999999999</v>
      </c>
      <c r="G9" s="240"/>
      <c r="H9" s="238"/>
      <c r="I9" s="40"/>
      <c r="J9" s="69"/>
    </row>
    <row r="10" spans="2:10" ht="28.5">
      <c r="B10" s="379">
        <v>4</v>
      </c>
      <c r="C10" s="380" t="s">
        <v>380</v>
      </c>
      <c r="D10" s="375">
        <v>364.8</v>
      </c>
      <c r="E10" s="375">
        <v>368.73500000000001</v>
      </c>
      <c r="F10" s="375">
        <v>327.37700000000001</v>
      </c>
      <c r="G10" s="240"/>
      <c r="H10" s="238"/>
      <c r="I10" s="40"/>
      <c r="J10" s="69"/>
    </row>
    <row r="11" spans="2:10" ht="14.25">
      <c r="B11" s="379">
        <v>5</v>
      </c>
      <c r="C11" s="380" t="s">
        <v>381</v>
      </c>
      <c r="D11" s="375">
        <v>129</v>
      </c>
      <c r="E11" s="375">
        <v>128.96</v>
      </c>
      <c r="F11" s="375">
        <v>119.111</v>
      </c>
      <c r="G11" s="240"/>
      <c r="H11" s="238"/>
      <c r="I11" s="40"/>
      <c r="J11" s="69"/>
    </row>
    <row r="12" spans="2:10" ht="15" customHeight="1">
      <c r="B12" s="379">
        <v>6</v>
      </c>
      <c r="C12" s="380" t="s">
        <v>382</v>
      </c>
      <c r="D12" s="375">
        <v>6054.2</v>
      </c>
      <c r="E12" s="375">
        <v>6050.3919999999998</v>
      </c>
      <c r="F12" s="375">
        <v>5915.018</v>
      </c>
      <c r="G12" s="240"/>
      <c r="H12" s="238"/>
      <c r="I12" s="40"/>
      <c r="J12" s="69"/>
    </row>
    <row r="13" spans="2:10" ht="14.25">
      <c r="B13" s="379">
        <v>7</v>
      </c>
      <c r="C13" s="380" t="s">
        <v>383</v>
      </c>
      <c r="D13" s="375">
        <v>686.8</v>
      </c>
      <c r="E13" s="375">
        <v>682.88199999999995</v>
      </c>
      <c r="F13" s="375">
        <v>586.89400000000001</v>
      </c>
      <c r="G13" s="240"/>
      <c r="H13" s="238"/>
      <c r="I13" s="40"/>
      <c r="J13" s="69"/>
    </row>
    <row r="14" spans="2:10" ht="15" customHeight="1">
      <c r="B14" s="379">
        <v>8</v>
      </c>
      <c r="C14" s="381" t="s">
        <v>407</v>
      </c>
      <c r="D14" s="376">
        <v>5367.4</v>
      </c>
      <c r="E14" s="376">
        <v>5367.51</v>
      </c>
      <c r="F14" s="376">
        <v>5328.1239999999998</v>
      </c>
      <c r="G14" s="240"/>
      <c r="H14" s="238"/>
      <c r="I14" s="40"/>
      <c r="J14" s="69"/>
    </row>
    <row r="15" spans="2:10" ht="15" customHeight="1">
      <c r="B15" s="390">
        <v>8.1</v>
      </c>
      <c r="C15" s="68" t="s">
        <v>389</v>
      </c>
      <c r="D15" s="377">
        <v>1341.4</v>
      </c>
      <c r="E15" s="377">
        <v>1341.4359999999999</v>
      </c>
      <c r="F15" s="377">
        <v>1377.567</v>
      </c>
      <c r="G15" s="240"/>
      <c r="H15" s="238"/>
      <c r="I15" s="40"/>
      <c r="J15" s="69"/>
    </row>
    <row r="16" spans="2:10" ht="15" customHeight="1">
      <c r="B16" s="390">
        <v>8.1999999999999993</v>
      </c>
      <c r="C16" s="68" t="s">
        <v>390</v>
      </c>
      <c r="D16" s="377"/>
      <c r="E16" s="377">
        <v>34.213999999999999</v>
      </c>
      <c r="F16" s="377">
        <v>31.309000000000001</v>
      </c>
      <c r="G16" s="240"/>
      <c r="H16" s="238"/>
      <c r="I16" s="40"/>
      <c r="J16" s="69"/>
    </row>
    <row r="17" spans="2:10" ht="15" customHeight="1">
      <c r="B17" s="390">
        <v>8.3000000000000007</v>
      </c>
      <c r="C17" s="68" t="s">
        <v>391</v>
      </c>
      <c r="D17" s="377">
        <v>105.1</v>
      </c>
      <c r="E17" s="377">
        <v>105.093</v>
      </c>
      <c r="F17" s="377">
        <v>100.393</v>
      </c>
      <c r="G17" s="240"/>
      <c r="H17" s="238"/>
      <c r="I17" s="40"/>
      <c r="J17" s="69"/>
    </row>
    <row r="18" spans="2:10" ht="15" customHeight="1">
      <c r="B18" s="390" t="s">
        <v>384</v>
      </c>
      <c r="C18" s="382" t="s">
        <v>392</v>
      </c>
      <c r="D18" s="378"/>
      <c r="E18" s="378">
        <v>51.079000000000001</v>
      </c>
      <c r="F18" s="378">
        <v>49.354999999999997</v>
      </c>
      <c r="G18" s="240"/>
      <c r="H18" s="238"/>
      <c r="I18" s="40"/>
      <c r="J18" s="69"/>
    </row>
    <row r="19" spans="2:10" ht="15" customHeight="1">
      <c r="B19" s="390" t="s">
        <v>385</v>
      </c>
      <c r="C19" s="382" t="s">
        <v>393</v>
      </c>
      <c r="D19" s="378"/>
      <c r="E19" s="378">
        <v>5.9260000000000002</v>
      </c>
      <c r="F19" s="378">
        <v>6.1790000000000003</v>
      </c>
      <c r="G19" s="240"/>
      <c r="H19" s="238"/>
      <c r="I19" s="40"/>
      <c r="J19" s="69"/>
    </row>
    <row r="20" spans="2:10" ht="15" customHeight="1">
      <c r="B20" s="390" t="s">
        <v>386</v>
      </c>
      <c r="C20" s="382" t="s">
        <v>394</v>
      </c>
      <c r="D20" s="378"/>
      <c r="E20" s="378">
        <v>16.626999999999999</v>
      </c>
      <c r="F20" s="378">
        <v>16.108000000000001</v>
      </c>
      <c r="G20" s="240"/>
      <c r="H20" s="238"/>
      <c r="I20" s="40"/>
      <c r="J20" s="69"/>
    </row>
    <row r="21" spans="2:10" ht="15" customHeight="1">
      <c r="B21" s="390" t="s">
        <v>387</v>
      </c>
      <c r="C21" s="382" t="s">
        <v>395</v>
      </c>
      <c r="D21" s="378"/>
      <c r="E21" s="378">
        <v>22.834</v>
      </c>
      <c r="F21" s="378">
        <v>20.149000000000001</v>
      </c>
      <c r="G21" s="240"/>
      <c r="H21" s="238"/>
      <c r="I21" s="40"/>
      <c r="J21" s="69"/>
    </row>
    <row r="22" spans="2:10" ht="15" customHeight="1">
      <c r="B22" s="390" t="s">
        <v>388</v>
      </c>
      <c r="C22" s="382" t="s">
        <v>396</v>
      </c>
      <c r="D22" s="378"/>
      <c r="E22" s="378">
        <v>8.6270000000000007</v>
      </c>
      <c r="F22" s="378">
        <v>8.6020000000000003</v>
      </c>
      <c r="G22" s="240"/>
      <c r="H22" s="238"/>
      <c r="I22" s="40"/>
      <c r="J22" s="69"/>
    </row>
    <row r="23" spans="2:10" ht="15" customHeight="1">
      <c r="B23" s="390">
        <v>8.4</v>
      </c>
      <c r="C23" s="68" t="s">
        <v>397</v>
      </c>
      <c r="D23" s="377">
        <v>161.9</v>
      </c>
      <c r="E23" s="377">
        <v>161.90899999999999</v>
      </c>
      <c r="F23" s="377">
        <v>115.026</v>
      </c>
      <c r="G23" s="240"/>
      <c r="H23" s="238"/>
      <c r="I23" s="40"/>
      <c r="J23" s="69"/>
    </row>
    <row r="24" spans="2:10" ht="15" customHeight="1">
      <c r="B24" s="390">
        <v>8.5</v>
      </c>
      <c r="C24" s="68" t="s">
        <v>398</v>
      </c>
      <c r="D24" s="377">
        <v>71.400000000000006</v>
      </c>
      <c r="E24" s="377">
        <v>71.36</v>
      </c>
      <c r="F24" s="377">
        <v>58.926000000000002</v>
      </c>
      <c r="G24" s="240"/>
      <c r="H24" s="238"/>
      <c r="I24" s="40"/>
      <c r="J24" s="69"/>
    </row>
    <row r="25" spans="2:10" ht="15" customHeight="1">
      <c r="B25" s="390">
        <v>8.6</v>
      </c>
      <c r="C25" s="68" t="s">
        <v>399</v>
      </c>
      <c r="D25" s="377">
        <v>1876.3</v>
      </c>
      <c r="E25" s="377">
        <v>1876.326</v>
      </c>
      <c r="F25" s="377">
        <v>1854.07</v>
      </c>
      <c r="G25" s="240"/>
      <c r="H25" s="238"/>
      <c r="I25" s="40"/>
      <c r="J25" s="69"/>
    </row>
    <row r="26" spans="2:10" ht="15" customHeight="1">
      <c r="B26" s="390">
        <v>8.6999999999999993</v>
      </c>
      <c r="C26" s="68" t="s">
        <v>400</v>
      </c>
      <c r="D26" s="377">
        <v>228.5</v>
      </c>
      <c r="E26" s="377">
        <v>316.99700000000001</v>
      </c>
      <c r="F26" s="377">
        <v>302.15600000000001</v>
      </c>
      <c r="G26" s="240"/>
      <c r="H26" s="238"/>
      <c r="I26" s="40"/>
      <c r="J26" s="69"/>
    </row>
    <row r="27" spans="2:10" s="52" customFormat="1" ht="15" customHeight="1">
      <c r="B27" s="390">
        <v>8.8000000000000007</v>
      </c>
      <c r="C27" s="68" t="s">
        <v>401</v>
      </c>
      <c r="D27" s="377"/>
      <c r="E27" s="377">
        <v>680.47699999999998</v>
      </c>
      <c r="F27" s="377">
        <v>0</v>
      </c>
      <c r="G27" s="240"/>
    </row>
    <row r="28" spans="2:10">
      <c r="B28" s="390">
        <v>8.9</v>
      </c>
      <c r="C28" s="68" t="s">
        <v>402</v>
      </c>
      <c r="D28" s="377">
        <v>1582.7</v>
      </c>
      <c r="E28" s="377">
        <v>779.69799999999998</v>
      </c>
      <c r="F28" s="377">
        <v>1488.6769999999999</v>
      </c>
      <c r="G28" s="240"/>
      <c r="H28" s="240"/>
      <c r="I28" s="39"/>
      <c r="J28" s="69"/>
    </row>
    <row r="29" spans="2:10" ht="14.25">
      <c r="B29" s="33"/>
      <c r="C29" s="34"/>
      <c r="D29" s="35"/>
      <c r="E29" s="35"/>
      <c r="F29" s="40"/>
      <c r="G29" s="240"/>
      <c r="H29" s="39"/>
    </row>
    <row r="30" spans="2:10" ht="14.25">
      <c r="B30" s="33"/>
      <c r="C30" s="34"/>
      <c r="D30" s="35"/>
      <c r="E30" s="35"/>
      <c r="F30" s="40"/>
      <c r="G30" s="240"/>
      <c r="H30" s="39"/>
    </row>
    <row r="31" spans="2:10" ht="14.25">
      <c r="B31" s="32" t="s">
        <v>321</v>
      </c>
      <c r="D31" s="39"/>
      <c r="E31" s="39"/>
      <c r="F31" s="239"/>
      <c r="G31" s="240"/>
      <c r="H31" s="39"/>
    </row>
    <row r="32" spans="2:10">
      <c r="B32" s="55" t="s">
        <v>72</v>
      </c>
      <c r="C32" s="58" t="s">
        <v>596</v>
      </c>
      <c r="D32" s="39"/>
      <c r="E32" s="39"/>
      <c r="F32" s="239"/>
      <c r="G32" s="240"/>
      <c r="H32" s="39"/>
      <c r="I32" s="70"/>
    </row>
    <row r="33" spans="1:10">
      <c r="B33" s="55" t="s">
        <v>116</v>
      </c>
      <c r="C33" s="41" t="s">
        <v>574</v>
      </c>
      <c r="D33" s="39"/>
      <c r="E33" s="39"/>
      <c r="F33" s="239"/>
      <c r="G33" s="240"/>
      <c r="H33" s="39"/>
      <c r="I33" s="70"/>
    </row>
    <row r="34" spans="1:10" ht="6.75" customHeight="1">
      <c r="B34" s="33"/>
      <c r="C34" s="41"/>
      <c r="D34" s="39"/>
      <c r="E34" s="39"/>
      <c r="F34" s="239"/>
      <c r="G34" s="240"/>
      <c r="H34" s="39"/>
      <c r="I34" s="70"/>
    </row>
    <row r="35" spans="1:10">
      <c r="A35" s="29"/>
      <c r="B35" s="59" t="s">
        <v>82</v>
      </c>
      <c r="C35" s="60"/>
      <c r="D35" s="75">
        <v>2014</v>
      </c>
      <c r="E35" s="75">
        <v>2015</v>
      </c>
      <c r="F35" s="75">
        <v>2016</v>
      </c>
      <c r="G35" s="239"/>
      <c r="H35" s="240"/>
      <c r="I35" s="39"/>
      <c r="J35" s="70"/>
    </row>
    <row r="36" spans="1:10" ht="14.25">
      <c r="A36" s="29"/>
      <c r="B36" s="78">
        <v>1</v>
      </c>
      <c r="C36" s="47" t="s">
        <v>117</v>
      </c>
      <c r="D36" s="49">
        <v>7750</v>
      </c>
      <c r="E36" s="49">
        <v>7798.2</v>
      </c>
      <c r="F36" s="49">
        <v>7315.2</v>
      </c>
      <c r="G36" s="239"/>
      <c r="H36" s="240"/>
      <c r="I36" s="39"/>
      <c r="J36" s="70"/>
    </row>
    <row r="37" spans="1:10">
      <c r="A37" s="29"/>
      <c r="B37" s="59">
        <v>1.1000000000000001</v>
      </c>
      <c r="C37" s="77" t="s">
        <v>111</v>
      </c>
      <c r="D37" s="45">
        <v>3288.6</v>
      </c>
      <c r="E37" s="45">
        <v>2801.2</v>
      </c>
      <c r="F37" s="45">
        <v>2581.5</v>
      </c>
      <c r="G37" s="239"/>
      <c r="H37" s="240"/>
      <c r="I37" s="39"/>
      <c r="J37" s="70"/>
    </row>
    <row r="38" spans="1:10">
      <c r="A38" s="29"/>
      <c r="B38" s="59">
        <v>1.2</v>
      </c>
      <c r="C38" s="77" t="s">
        <v>112</v>
      </c>
      <c r="D38" s="45">
        <v>1992.6</v>
      </c>
      <c r="E38" s="45">
        <v>2205.6</v>
      </c>
      <c r="F38" s="45">
        <v>2351.4</v>
      </c>
      <c r="G38" s="239"/>
      <c r="H38" s="240"/>
      <c r="I38" s="39"/>
      <c r="J38" s="70"/>
    </row>
    <row r="39" spans="1:10">
      <c r="A39" s="29"/>
      <c r="B39" s="59">
        <v>1.3</v>
      </c>
      <c r="C39" s="77" t="s">
        <v>113</v>
      </c>
      <c r="D39" s="45">
        <v>2464.8000000000002</v>
      </c>
      <c r="E39" s="45">
        <v>2787.7</v>
      </c>
      <c r="F39" s="45">
        <v>2380.5</v>
      </c>
      <c r="G39" s="239"/>
      <c r="H39" s="240"/>
      <c r="I39" s="39"/>
      <c r="J39" s="70"/>
    </row>
    <row r="40" spans="1:10">
      <c r="A40" s="29"/>
      <c r="B40" s="59">
        <v>1.4</v>
      </c>
      <c r="C40" s="77" t="s">
        <v>114</v>
      </c>
      <c r="D40" s="45">
        <v>4</v>
      </c>
      <c r="E40" s="45">
        <v>3.7</v>
      </c>
      <c r="F40" s="45">
        <v>1.8</v>
      </c>
      <c r="G40" s="239"/>
      <c r="H40" s="240"/>
      <c r="I40" s="39"/>
      <c r="J40" s="70"/>
    </row>
    <row r="41" spans="1:10" ht="15" customHeight="1">
      <c r="B41" s="65">
        <v>2</v>
      </c>
      <c r="C41" s="47" t="s">
        <v>115</v>
      </c>
      <c r="D41" s="49">
        <v>26</v>
      </c>
      <c r="E41" s="49">
        <v>28</v>
      </c>
      <c r="F41" s="49">
        <v>34</v>
      </c>
      <c r="G41" s="239"/>
      <c r="H41" s="240"/>
      <c r="I41" s="39"/>
      <c r="J41" s="70"/>
    </row>
    <row r="42" spans="1:10" ht="15" customHeight="1">
      <c r="B42" s="64">
        <v>2.2000000000000002</v>
      </c>
      <c r="C42" s="867" t="s">
        <v>755</v>
      </c>
      <c r="D42" s="868">
        <v>16</v>
      </c>
      <c r="E42" s="868">
        <v>17</v>
      </c>
      <c r="F42" s="868">
        <v>21</v>
      </c>
      <c r="G42" s="239"/>
      <c r="H42" s="240"/>
      <c r="I42" s="39"/>
      <c r="J42" s="70"/>
    </row>
    <row r="43" spans="1:10" ht="15" customHeight="1">
      <c r="B43" s="64">
        <v>2.2999999999999998</v>
      </c>
      <c r="C43" s="867" t="s">
        <v>756</v>
      </c>
      <c r="D43" s="868">
        <v>2</v>
      </c>
      <c r="E43" s="868">
        <v>2</v>
      </c>
      <c r="F43" s="868">
        <v>2</v>
      </c>
      <c r="G43" s="466"/>
      <c r="H43" s="240"/>
      <c r="I43" s="39"/>
      <c r="J43" s="70"/>
    </row>
    <row r="44" spans="1:10">
      <c r="B44" s="33"/>
      <c r="C44" s="149"/>
      <c r="D44" s="241"/>
      <c r="E44" s="241"/>
      <c r="G44" s="240"/>
      <c r="H44" s="39"/>
      <c r="I44" s="70"/>
    </row>
    <row r="45" spans="1:10">
      <c r="B45" s="33"/>
      <c r="C45" s="149"/>
      <c r="D45" s="241"/>
      <c r="E45" s="241"/>
      <c r="G45" s="240"/>
      <c r="H45" s="39"/>
      <c r="I45" s="70"/>
    </row>
    <row r="46" spans="1:10" ht="14.25">
      <c r="B46" s="32" t="s">
        <v>403</v>
      </c>
      <c r="D46" s="39"/>
      <c r="E46" s="39"/>
      <c r="F46" s="239"/>
      <c r="G46" s="240"/>
      <c r="H46" s="39"/>
    </row>
    <row r="47" spans="1:10" s="231" customFormat="1" ht="38.25">
      <c r="B47" s="55" t="s">
        <v>72</v>
      </c>
      <c r="C47" s="58" t="s">
        <v>597</v>
      </c>
      <c r="D47" s="39"/>
      <c r="E47" s="39"/>
      <c r="F47" s="239"/>
      <c r="G47" s="240"/>
      <c r="H47" s="39"/>
      <c r="I47" s="70"/>
    </row>
    <row r="48" spans="1:10" ht="6.75" customHeight="1">
      <c r="B48" s="33"/>
      <c r="C48" s="41"/>
      <c r="D48" s="39"/>
      <c r="E48" s="39"/>
      <c r="F48" s="239"/>
      <c r="G48" s="240"/>
      <c r="H48" s="39"/>
      <c r="I48" s="70"/>
    </row>
    <row r="49" spans="2:15" ht="27">
      <c r="B49" s="64">
        <v>7.2</v>
      </c>
      <c r="C49" s="47" t="s">
        <v>141</v>
      </c>
      <c r="D49" s="389" t="s">
        <v>104</v>
      </c>
      <c r="E49" s="389" t="s">
        <v>106</v>
      </c>
      <c r="F49" s="389" t="s">
        <v>573</v>
      </c>
      <c r="G49" s="239"/>
      <c r="H49" s="240"/>
      <c r="I49" s="39"/>
      <c r="J49" s="70"/>
    </row>
    <row r="50" spans="2:15" ht="14.25">
      <c r="B50" s="62" t="s">
        <v>170</v>
      </c>
      <c r="C50" s="42" t="s">
        <v>316</v>
      </c>
      <c r="D50" s="43">
        <f>SUM(D51:D63)</f>
        <v>1478.0149999999999</v>
      </c>
      <c r="E50" s="43">
        <f>SUM(E51:E63)</f>
        <v>1576.3489</v>
      </c>
      <c r="F50" s="43">
        <f>SUM(F51:F63)</f>
        <v>1630.5349999999999</v>
      </c>
      <c r="G50" s="240"/>
      <c r="H50" s="39"/>
      <c r="I50" s="70"/>
      <c r="J50" s="70"/>
    </row>
    <row r="51" spans="2:15">
      <c r="B51" s="322" t="s">
        <v>171</v>
      </c>
      <c r="C51" s="44" t="s">
        <v>333</v>
      </c>
      <c r="D51" s="45">
        <v>279.10000000000002</v>
      </c>
      <c r="E51" s="45">
        <v>104.97619999999999</v>
      </c>
      <c r="F51" s="45">
        <v>72.19</v>
      </c>
      <c r="G51" s="239"/>
      <c r="H51" s="240"/>
      <c r="I51" s="39"/>
      <c r="J51" s="442"/>
      <c r="K51" s="443"/>
      <c r="L51" s="444"/>
      <c r="M51" s="445"/>
      <c r="N51" s="437"/>
      <c r="O51" s="432"/>
    </row>
    <row r="52" spans="2:15">
      <c r="B52" s="322" t="s">
        <v>172</v>
      </c>
      <c r="C52" s="44" t="s">
        <v>345</v>
      </c>
      <c r="D52" s="45">
        <v>19.5</v>
      </c>
      <c r="E52" s="45">
        <v>16.859500000000001</v>
      </c>
      <c r="F52" s="45">
        <v>15.095000000000001</v>
      </c>
      <c r="G52" s="240"/>
      <c r="H52" s="39"/>
      <c r="I52" s="70"/>
      <c r="J52" s="442"/>
      <c r="K52" s="443"/>
      <c r="L52" s="444"/>
      <c r="M52" s="445"/>
      <c r="N52" s="437"/>
      <c r="O52" s="432"/>
    </row>
    <row r="53" spans="2:15">
      <c r="B53" s="322" t="s">
        <v>173</v>
      </c>
      <c r="C53" s="44" t="s">
        <v>334</v>
      </c>
      <c r="D53" s="45">
        <v>0</v>
      </c>
      <c r="E53" s="45">
        <v>201.982</v>
      </c>
      <c r="F53" s="45">
        <v>233.81</v>
      </c>
      <c r="G53" s="239"/>
      <c r="H53" s="240"/>
      <c r="I53" s="39"/>
      <c r="J53" s="442"/>
      <c r="K53" s="443"/>
      <c r="L53" s="444"/>
      <c r="M53" s="445"/>
      <c r="N53" s="437"/>
      <c r="O53" s="432"/>
    </row>
    <row r="54" spans="2:15">
      <c r="B54" s="322" t="s">
        <v>174</v>
      </c>
      <c r="C54" s="44" t="s">
        <v>335</v>
      </c>
      <c r="D54" s="45">
        <v>162.69999999999999</v>
      </c>
      <c r="E54" s="45">
        <v>125.7252</v>
      </c>
      <c r="F54" s="45">
        <v>111.07899999999999</v>
      </c>
      <c r="G54" s="240"/>
      <c r="H54" s="39"/>
      <c r="I54" s="70"/>
      <c r="J54" s="442"/>
      <c r="K54" s="443"/>
      <c r="L54" s="444"/>
      <c r="M54" s="440"/>
      <c r="N54" s="435"/>
      <c r="O54" s="432"/>
    </row>
    <row r="55" spans="2:15">
      <c r="B55" s="322" t="s">
        <v>325</v>
      </c>
      <c r="C55" s="44" t="s">
        <v>343</v>
      </c>
      <c r="D55" s="45">
        <v>0</v>
      </c>
      <c r="E55" s="45">
        <v>0</v>
      </c>
      <c r="F55" s="45">
        <v>0</v>
      </c>
      <c r="G55" s="239"/>
      <c r="H55" s="240"/>
      <c r="I55" s="39"/>
      <c r="J55" s="442"/>
      <c r="K55" s="443"/>
      <c r="L55" s="444"/>
      <c r="M55" s="440"/>
      <c r="N55" s="437"/>
      <c r="O55" s="432"/>
    </row>
    <row r="56" spans="2:15">
      <c r="B56" s="322" t="s">
        <v>326</v>
      </c>
      <c r="C56" s="44" t="s">
        <v>336</v>
      </c>
      <c r="D56" s="45">
        <v>27.5</v>
      </c>
      <c r="E56" s="45">
        <v>22.357800000000001</v>
      </c>
      <c r="F56" s="45">
        <v>21.440999999999999</v>
      </c>
      <c r="G56" s="240"/>
      <c r="H56" s="39"/>
      <c r="I56" s="70"/>
      <c r="J56" s="442"/>
      <c r="K56" s="443"/>
      <c r="L56" s="444"/>
      <c r="M56" s="445"/>
      <c r="N56" s="437"/>
      <c r="O56" s="432"/>
    </row>
    <row r="57" spans="2:15">
      <c r="B57" s="322" t="s">
        <v>327</v>
      </c>
      <c r="C57" s="44" t="s">
        <v>337</v>
      </c>
      <c r="D57" s="45">
        <v>593</v>
      </c>
      <c r="E57" s="45">
        <v>719.82140000000004</v>
      </c>
      <c r="F57" s="45">
        <v>799.68200000000002</v>
      </c>
      <c r="G57" s="239"/>
      <c r="H57" s="240"/>
      <c r="I57" s="39"/>
      <c r="J57" s="442"/>
      <c r="K57" s="443"/>
      <c r="L57" s="444"/>
      <c r="M57" s="440"/>
      <c r="N57" s="437"/>
      <c r="O57" s="432"/>
    </row>
    <row r="58" spans="2:15">
      <c r="B58" s="322" t="s">
        <v>328</v>
      </c>
      <c r="C58" s="44" t="s">
        <v>338</v>
      </c>
      <c r="D58" s="45">
        <v>284.8</v>
      </c>
      <c r="E58" s="45">
        <v>282.03090000000003</v>
      </c>
      <c r="F58" s="45">
        <v>266.45499999999998</v>
      </c>
      <c r="G58" s="240"/>
      <c r="H58" s="39"/>
      <c r="I58" s="70"/>
      <c r="J58" s="442"/>
      <c r="K58" s="443"/>
      <c r="L58" s="444"/>
      <c r="M58" s="440"/>
      <c r="N58" s="435"/>
      <c r="O58" s="432"/>
    </row>
    <row r="59" spans="2:15">
      <c r="B59" s="322" t="s">
        <v>329</v>
      </c>
      <c r="C59" s="44" t="s">
        <v>339</v>
      </c>
      <c r="D59" s="45">
        <v>21.4</v>
      </c>
      <c r="E59" s="45">
        <v>19.657599999999999</v>
      </c>
      <c r="F59" s="45">
        <v>19.968</v>
      </c>
      <c r="G59" s="239"/>
      <c r="H59" s="240"/>
      <c r="I59" s="39"/>
      <c r="J59" s="442"/>
      <c r="K59" s="443"/>
      <c r="L59" s="444"/>
      <c r="M59" s="440"/>
      <c r="N59" s="437"/>
      <c r="O59" s="432"/>
    </row>
    <row r="60" spans="2:15">
      <c r="B60" s="322" t="s">
        <v>330</v>
      </c>
      <c r="C60" s="44" t="s">
        <v>340</v>
      </c>
      <c r="D60" s="45">
        <v>3.1</v>
      </c>
      <c r="E60" s="45">
        <v>2.1292</v>
      </c>
      <c r="F60" s="45">
        <v>2.62</v>
      </c>
      <c r="G60" s="240"/>
      <c r="H60" s="39"/>
      <c r="I60" s="70"/>
      <c r="J60" s="442"/>
      <c r="K60" s="443"/>
      <c r="L60" s="444"/>
      <c r="M60" s="440"/>
      <c r="N60" s="437"/>
      <c r="O60" s="432"/>
    </row>
    <row r="61" spans="2:15">
      <c r="B61" s="322" t="s">
        <v>331</v>
      </c>
      <c r="C61" s="44" t="s">
        <v>341</v>
      </c>
      <c r="D61" s="45">
        <v>9.8000000000000007</v>
      </c>
      <c r="E61" s="45">
        <v>8.7506000000000004</v>
      </c>
      <c r="F61" s="45">
        <v>10.426</v>
      </c>
      <c r="G61" s="239"/>
      <c r="H61" s="240"/>
      <c r="I61" s="39"/>
      <c r="J61" s="442"/>
      <c r="K61" s="443"/>
      <c r="L61" s="444"/>
      <c r="M61" s="440"/>
      <c r="N61" s="435"/>
      <c r="O61" s="432"/>
    </row>
    <row r="62" spans="2:15">
      <c r="B62" s="322" t="s">
        <v>332</v>
      </c>
      <c r="C62" s="44" t="s">
        <v>313</v>
      </c>
      <c r="D62" s="45">
        <v>32.615000000000002</v>
      </c>
      <c r="E62" s="45">
        <v>29.317299999999999</v>
      </c>
      <c r="F62" s="45">
        <v>31.146000000000001</v>
      </c>
      <c r="G62" s="240"/>
      <c r="H62" s="39"/>
      <c r="I62" s="70"/>
      <c r="J62" s="442"/>
      <c r="K62" s="443"/>
      <c r="L62" s="444"/>
      <c r="M62" s="440"/>
      <c r="N62" s="437"/>
      <c r="O62" s="432"/>
    </row>
    <row r="63" spans="2:15" ht="14.25" customHeight="1">
      <c r="B63" s="322" t="s">
        <v>342</v>
      </c>
      <c r="C63" s="44" t="s">
        <v>344</v>
      </c>
      <c r="D63" s="45">
        <v>44.5</v>
      </c>
      <c r="E63" s="45">
        <v>42.741199999999999</v>
      </c>
      <c r="F63" s="45">
        <v>46.622999999999998</v>
      </c>
      <c r="G63" s="239"/>
      <c r="H63" s="240"/>
      <c r="I63" s="39"/>
      <c r="J63" s="442"/>
      <c r="K63" s="438"/>
      <c r="L63" s="436"/>
      <c r="M63" s="440"/>
      <c r="N63" s="437"/>
      <c r="O63" s="432"/>
    </row>
    <row r="64" spans="2:15" ht="14.25" customHeight="1">
      <c r="B64" s="324"/>
      <c r="C64" s="149"/>
      <c r="D64" s="241"/>
      <c r="E64" s="241"/>
      <c r="G64" s="240"/>
      <c r="H64" s="39"/>
      <c r="I64" s="70"/>
      <c r="J64" s="442"/>
      <c r="K64" s="431"/>
      <c r="L64" s="441"/>
      <c r="N64" s="432"/>
    </row>
    <row r="65" spans="2:14" ht="14.25" customHeight="1">
      <c r="B65" s="324"/>
      <c r="C65" s="149"/>
      <c r="D65" s="241"/>
      <c r="E65" s="241"/>
      <c r="G65" s="240"/>
      <c r="H65" s="39"/>
      <c r="I65" s="39"/>
      <c r="J65" s="442"/>
      <c r="K65" s="140"/>
      <c r="L65" s="431"/>
      <c r="N65" s="140"/>
    </row>
    <row r="66" spans="2:14" ht="25.5" customHeight="1">
      <c r="B66" s="32" t="s">
        <v>404</v>
      </c>
      <c r="C66" s="50"/>
      <c r="D66" s="39"/>
      <c r="E66" s="39"/>
      <c r="F66" s="239"/>
      <c r="G66" s="240"/>
      <c r="H66" s="39"/>
      <c r="I66" s="70"/>
      <c r="J66" s="442"/>
      <c r="K66" s="432"/>
      <c r="L66" s="439"/>
      <c r="N66" s="434"/>
    </row>
    <row r="67" spans="2:14" s="54" customFormat="1" ht="12.75">
      <c r="B67" s="55" t="s">
        <v>72</v>
      </c>
      <c r="C67" s="58" t="s">
        <v>405</v>
      </c>
      <c r="D67" s="57"/>
      <c r="E67" s="57"/>
      <c r="F67" s="239"/>
      <c r="G67" s="240"/>
      <c r="H67" s="39"/>
      <c r="I67" s="71"/>
    </row>
    <row r="68" spans="2:14" s="54" customFormat="1" ht="12.75">
      <c r="B68" s="55" t="s">
        <v>116</v>
      </c>
      <c r="C68" s="56" t="s">
        <v>314</v>
      </c>
      <c r="D68" s="57"/>
      <c r="E68" s="57"/>
      <c r="F68" s="239"/>
      <c r="G68" s="240"/>
      <c r="H68" s="39"/>
      <c r="I68" s="71"/>
    </row>
    <row r="69" spans="2:14" ht="6.75" customHeight="1">
      <c r="B69" s="33"/>
      <c r="C69" s="41"/>
      <c r="D69" s="39"/>
      <c r="E69" s="39"/>
      <c r="F69" s="239"/>
      <c r="G69" s="240"/>
      <c r="H69" s="39"/>
      <c r="I69" s="70"/>
    </row>
    <row r="70" spans="2:14" s="29" customFormat="1" ht="27">
      <c r="B70" s="59" t="s">
        <v>82</v>
      </c>
      <c r="C70" s="60" t="s">
        <v>105</v>
      </c>
      <c r="D70" s="61" t="s">
        <v>104</v>
      </c>
      <c r="E70" s="61" t="s">
        <v>106</v>
      </c>
      <c r="F70" s="61" t="s">
        <v>573</v>
      </c>
      <c r="G70" s="239"/>
      <c r="H70" s="240"/>
      <c r="I70" s="39"/>
    </row>
    <row r="71" spans="2:14" ht="14.25" customHeight="1">
      <c r="B71" s="65">
        <v>1</v>
      </c>
      <c r="C71" s="47" t="s">
        <v>83</v>
      </c>
      <c r="D71" s="49">
        <v>7750</v>
      </c>
      <c r="E71" s="49">
        <v>7798.1</v>
      </c>
      <c r="F71" s="49">
        <v>7315.3</v>
      </c>
      <c r="G71" s="239"/>
      <c r="H71" s="240"/>
      <c r="I71" s="39"/>
      <c r="J71" s="69"/>
    </row>
    <row r="72" spans="2:14">
      <c r="B72" s="62">
        <v>1.1000000000000001</v>
      </c>
      <c r="C72" s="44" t="s">
        <v>84</v>
      </c>
      <c r="D72" s="45">
        <v>2464.8000000000002</v>
      </c>
      <c r="E72" s="45">
        <v>2787.7</v>
      </c>
      <c r="F72" s="45">
        <v>2380.5</v>
      </c>
      <c r="G72" s="239"/>
      <c r="H72" s="240"/>
      <c r="I72" s="39"/>
      <c r="J72" s="69"/>
    </row>
    <row r="73" spans="2:14" s="231" customFormat="1">
      <c r="B73" s="62">
        <v>1.2</v>
      </c>
      <c r="C73" s="44" t="s">
        <v>421</v>
      </c>
      <c r="D73" s="45">
        <v>957</v>
      </c>
      <c r="E73" s="45">
        <v>546.79999999999995</v>
      </c>
      <c r="F73" s="45">
        <v>441.4</v>
      </c>
      <c r="G73" s="239"/>
      <c r="H73" s="240"/>
      <c r="I73" s="39"/>
      <c r="J73" s="246"/>
    </row>
    <row r="74" spans="2:14" s="231" customFormat="1" ht="27">
      <c r="B74" s="62">
        <v>1.3</v>
      </c>
      <c r="C74" s="44" t="s">
        <v>85</v>
      </c>
      <c r="D74" s="45">
        <v>857.5</v>
      </c>
      <c r="E74" s="45">
        <v>638.4</v>
      </c>
      <c r="F74" s="45">
        <v>694.8</v>
      </c>
      <c r="G74" s="239"/>
      <c r="H74" s="418">
        <f>F73+F74+F75+F80</f>
        <v>2581.5</v>
      </c>
      <c r="I74" s="39"/>
      <c r="J74" s="246"/>
    </row>
    <row r="75" spans="2:14" s="231" customFormat="1">
      <c r="B75" s="62">
        <v>1.4</v>
      </c>
      <c r="C75" s="44" t="s">
        <v>86</v>
      </c>
      <c r="D75" s="45">
        <v>1447.9</v>
      </c>
      <c r="E75" s="45">
        <v>1594.6</v>
      </c>
      <c r="F75" s="45">
        <v>1427.3</v>
      </c>
      <c r="G75" s="239"/>
      <c r="H75" s="240"/>
      <c r="I75" s="39"/>
      <c r="J75" s="246"/>
    </row>
    <row r="76" spans="2:14" s="231" customFormat="1">
      <c r="B76" s="62">
        <v>1.5</v>
      </c>
      <c r="C76" s="44" t="s">
        <v>87</v>
      </c>
      <c r="D76" s="45">
        <v>474.7</v>
      </c>
      <c r="E76" s="45">
        <v>453.4</v>
      </c>
      <c r="F76" s="45">
        <v>405.5</v>
      </c>
      <c r="G76" s="239"/>
      <c r="H76" s="240"/>
      <c r="I76" s="39"/>
      <c r="J76" s="246"/>
    </row>
    <row r="77" spans="2:14" s="231" customFormat="1">
      <c r="B77" s="62">
        <v>1.6</v>
      </c>
      <c r="C77" s="44" t="s">
        <v>88</v>
      </c>
      <c r="D77" s="45">
        <v>833.1</v>
      </c>
      <c r="E77" s="45">
        <v>409.6</v>
      </c>
      <c r="F77" s="45">
        <v>0</v>
      </c>
      <c r="G77" s="239"/>
      <c r="H77" s="240"/>
      <c r="I77" s="39"/>
      <c r="J77" s="246"/>
    </row>
    <row r="78" spans="2:14" s="231" customFormat="1">
      <c r="B78" s="62">
        <v>1.7</v>
      </c>
      <c r="C78" s="44" t="s">
        <v>89</v>
      </c>
      <c r="D78" s="45">
        <v>0</v>
      </c>
      <c r="E78" s="45">
        <v>506.3</v>
      </c>
      <c r="F78" s="45">
        <v>988.3</v>
      </c>
      <c r="G78" s="239"/>
      <c r="H78" s="240"/>
      <c r="I78" s="39"/>
      <c r="J78" s="246"/>
    </row>
    <row r="79" spans="2:14" s="231" customFormat="1">
      <c r="B79" s="62">
        <v>1.8</v>
      </c>
      <c r="C79" s="44" t="s">
        <v>90</v>
      </c>
      <c r="D79" s="45">
        <v>0</v>
      </c>
      <c r="E79" s="45">
        <v>0</v>
      </c>
      <c r="F79" s="45">
        <v>0</v>
      </c>
      <c r="G79" s="239"/>
      <c r="H79" s="240"/>
      <c r="I79" s="39"/>
      <c r="J79" s="246"/>
    </row>
    <row r="80" spans="2:14" s="231" customFormat="1">
      <c r="B80" s="62">
        <v>1.9</v>
      </c>
      <c r="C80" s="44" t="s">
        <v>91</v>
      </c>
      <c r="D80" s="247">
        <v>26.2</v>
      </c>
      <c r="E80" s="247">
        <v>21.5</v>
      </c>
      <c r="F80" s="247">
        <v>18</v>
      </c>
      <c r="G80" s="239"/>
      <c r="H80" s="240"/>
      <c r="I80" s="39"/>
      <c r="J80" s="246"/>
    </row>
    <row r="81" spans="2:10" s="231" customFormat="1" ht="27">
      <c r="B81" s="63">
        <v>1.1000000000000001</v>
      </c>
      <c r="C81" s="44" t="s">
        <v>92</v>
      </c>
      <c r="D81" s="45">
        <v>688.9</v>
      </c>
      <c r="E81" s="45">
        <v>839.9</v>
      </c>
      <c r="F81" s="45">
        <v>959.6</v>
      </c>
      <c r="G81" s="239"/>
      <c r="H81" s="240"/>
      <c r="I81" s="39"/>
      <c r="J81" s="246"/>
    </row>
    <row r="82" spans="2:10" ht="14.25" customHeight="1">
      <c r="B82" s="65">
        <v>2</v>
      </c>
      <c r="C82" s="47" t="s">
        <v>93</v>
      </c>
      <c r="D82" s="49">
        <v>361.4</v>
      </c>
      <c r="E82" s="49">
        <v>364.8</v>
      </c>
      <c r="F82" s="49">
        <v>327.39999999999998</v>
      </c>
      <c r="G82" s="239"/>
      <c r="H82" s="240"/>
      <c r="I82" s="39"/>
      <c r="J82" s="69"/>
    </row>
    <row r="83" spans="2:10" ht="14.25" customHeight="1">
      <c r="B83" s="62">
        <v>2.1</v>
      </c>
      <c r="C83" s="44" t="s">
        <v>84</v>
      </c>
      <c r="D83" s="45">
        <v>199.2</v>
      </c>
      <c r="E83" s="45">
        <v>216.6</v>
      </c>
      <c r="F83" s="45">
        <v>185.6</v>
      </c>
      <c r="G83" s="239"/>
      <c r="H83" s="240"/>
      <c r="I83" s="39"/>
      <c r="J83" s="69"/>
    </row>
    <row r="84" spans="2:10" s="231" customFormat="1" ht="14.25" customHeight="1">
      <c r="B84" s="62">
        <v>2.2000000000000002</v>
      </c>
      <c r="C84" s="44" t="s">
        <v>421</v>
      </c>
      <c r="D84" s="45">
        <v>51.8</v>
      </c>
      <c r="E84" s="45">
        <v>38.9</v>
      </c>
      <c r="F84" s="45">
        <v>32.1</v>
      </c>
      <c r="G84" s="239"/>
      <c r="H84" s="240"/>
      <c r="I84" s="39"/>
      <c r="J84" s="246"/>
    </row>
    <row r="85" spans="2:10" s="231" customFormat="1" ht="14.25" customHeight="1">
      <c r="B85" s="62">
        <v>2.2999999999999998</v>
      </c>
      <c r="C85" s="44" t="s">
        <v>85</v>
      </c>
      <c r="D85" s="45">
        <v>29.9</v>
      </c>
      <c r="E85" s="45">
        <v>22.6</v>
      </c>
      <c r="F85" s="45">
        <v>26.2</v>
      </c>
      <c r="G85" s="239"/>
      <c r="H85" s="240"/>
      <c r="I85" s="39"/>
      <c r="J85" s="246"/>
    </row>
    <row r="86" spans="2:10" s="231" customFormat="1" ht="14.25" customHeight="1">
      <c r="B86" s="62">
        <v>2.4</v>
      </c>
      <c r="C86" s="44" t="s">
        <v>86</v>
      </c>
      <c r="D86" s="45">
        <v>49.1</v>
      </c>
      <c r="E86" s="45">
        <v>53.3</v>
      </c>
      <c r="F86" s="45">
        <v>46.5</v>
      </c>
      <c r="G86" s="239"/>
      <c r="H86" s="240"/>
      <c r="I86" s="39"/>
      <c r="J86" s="246"/>
    </row>
    <row r="87" spans="2:10" s="231" customFormat="1" ht="14.25" customHeight="1">
      <c r="B87" s="62">
        <v>2.5</v>
      </c>
      <c r="C87" s="44" t="s">
        <v>87</v>
      </c>
      <c r="D87" s="45">
        <v>9.4</v>
      </c>
      <c r="E87" s="45">
        <v>9.1</v>
      </c>
      <c r="F87" s="45">
        <v>9.9</v>
      </c>
      <c r="G87" s="239"/>
      <c r="H87" s="239"/>
      <c r="I87" s="39"/>
      <c r="J87" s="246"/>
    </row>
    <row r="88" spans="2:10" s="231" customFormat="1" ht="14.25" customHeight="1">
      <c r="B88" s="62">
        <v>2.6</v>
      </c>
      <c r="C88" s="44" t="s">
        <v>88</v>
      </c>
      <c r="D88" s="45">
        <v>6.5</v>
      </c>
      <c r="E88" s="45">
        <v>3.1</v>
      </c>
      <c r="F88" s="45">
        <v>0</v>
      </c>
      <c r="G88" s="239"/>
      <c r="H88" s="239"/>
      <c r="I88" s="39"/>
      <c r="J88" s="246"/>
    </row>
    <row r="89" spans="2:10" s="231" customFormat="1" ht="14.25" customHeight="1">
      <c r="B89" s="62">
        <v>2.7</v>
      </c>
      <c r="C89" s="44" t="s">
        <v>89</v>
      </c>
      <c r="D89" s="45">
        <v>0</v>
      </c>
      <c r="E89" s="45">
        <v>3.3</v>
      </c>
      <c r="F89" s="45">
        <v>6.5</v>
      </c>
      <c r="G89" s="239"/>
      <c r="H89" s="239"/>
      <c r="I89" s="39"/>
      <c r="J89" s="246"/>
    </row>
    <row r="90" spans="2:10" s="253" customFormat="1" ht="14.25" customHeight="1">
      <c r="B90" s="62">
        <v>2.8</v>
      </c>
      <c r="C90" s="44" t="s">
        <v>90</v>
      </c>
      <c r="D90" s="45">
        <v>0</v>
      </c>
      <c r="E90" s="45">
        <v>0</v>
      </c>
      <c r="F90" s="45">
        <v>0</v>
      </c>
      <c r="G90" s="249"/>
      <c r="H90" s="250"/>
      <c r="I90" s="251"/>
      <c r="J90" s="252"/>
    </row>
    <row r="91" spans="2:10" s="231" customFormat="1" ht="26.25" customHeight="1">
      <c r="B91" s="62">
        <v>2.9</v>
      </c>
      <c r="C91" s="44" t="s">
        <v>91</v>
      </c>
      <c r="D91" s="45">
        <v>0.2</v>
      </c>
      <c r="E91" s="45">
        <v>0.14000000000000001</v>
      </c>
      <c r="F91" s="45">
        <v>0.06</v>
      </c>
      <c r="G91" s="239"/>
      <c r="H91" s="240"/>
      <c r="I91" s="39"/>
      <c r="J91" s="246"/>
    </row>
    <row r="92" spans="2:10" s="231" customFormat="1" ht="24" customHeight="1">
      <c r="B92" s="63">
        <v>2.1</v>
      </c>
      <c r="C92" s="44" t="s">
        <v>92</v>
      </c>
      <c r="D92" s="45">
        <v>15.4</v>
      </c>
      <c r="E92" s="45">
        <v>17.8</v>
      </c>
      <c r="F92" s="45">
        <v>20.399999999999999</v>
      </c>
      <c r="G92" s="239"/>
      <c r="H92" s="240"/>
      <c r="I92" s="39"/>
      <c r="J92" s="246"/>
    </row>
    <row r="93" spans="2:10" ht="14.25" customHeight="1">
      <c r="B93" s="65">
        <v>3</v>
      </c>
      <c r="C93" s="47" t="s">
        <v>94</v>
      </c>
      <c r="D93" s="49">
        <v>7388.6</v>
      </c>
      <c r="E93" s="49">
        <v>7433.3</v>
      </c>
      <c r="F93" s="49">
        <v>6987.9</v>
      </c>
      <c r="G93" s="239"/>
      <c r="H93" s="240"/>
      <c r="I93" s="39"/>
      <c r="J93" s="83"/>
    </row>
    <row r="94" spans="2:10" ht="14.25" customHeight="1">
      <c r="B94" s="66">
        <v>3.1</v>
      </c>
      <c r="C94" s="44" t="s">
        <v>84</v>
      </c>
      <c r="D94" s="45">
        <v>2265.6</v>
      </c>
      <c r="E94" s="45">
        <v>2571.1</v>
      </c>
      <c r="F94" s="45">
        <v>2194.8000000000002</v>
      </c>
      <c r="G94" s="239"/>
      <c r="H94" s="240"/>
      <c r="I94" s="39"/>
      <c r="J94" s="83"/>
    </row>
    <row r="95" spans="2:10" s="231" customFormat="1" ht="14.25" customHeight="1">
      <c r="B95" s="66">
        <v>3.2</v>
      </c>
      <c r="C95" s="44" t="s">
        <v>421</v>
      </c>
      <c r="D95" s="45">
        <v>905.2</v>
      </c>
      <c r="E95" s="45">
        <v>507.9</v>
      </c>
      <c r="F95" s="45">
        <v>409.3</v>
      </c>
      <c r="G95" s="239"/>
      <c r="H95" s="240"/>
      <c r="I95" s="39"/>
      <c r="J95" s="248"/>
    </row>
    <row r="96" spans="2:10" s="231" customFormat="1" ht="14.25" customHeight="1">
      <c r="B96" s="66">
        <v>3.3</v>
      </c>
      <c r="C96" s="44" t="s">
        <v>85</v>
      </c>
      <c r="D96" s="45">
        <v>827.6</v>
      </c>
      <c r="E96" s="45">
        <v>615.70000000000005</v>
      </c>
      <c r="F96" s="45">
        <v>668.6</v>
      </c>
      <c r="G96" s="239"/>
      <c r="H96" s="240"/>
      <c r="I96" s="39"/>
      <c r="J96" s="248"/>
    </row>
    <row r="97" spans="2:10" s="231" customFormat="1" ht="14.25" customHeight="1">
      <c r="B97" s="66">
        <v>3.4</v>
      </c>
      <c r="C97" s="44" t="s">
        <v>86</v>
      </c>
      <c r="D97" s="45">
        <v>1398.8</v>
      </c>
      <c r="E97" s="45">
        <v>1541.3</v>
      </c>
      <c r="F97" s="45">
        <v>1380.8</v>
      </c>
      <c r="G97" s="239"/>
      <c r="H97" s="240"/>
      <c r="I97" s="39"/>
      <c r="J97" s="248"/>
    </row>
    <row r="98" spans="2:10" s="231" customFormat="1" ht="14.25" customHeight="1">
      <c r="B98" s="66">
        <v>3.5</v>
      </c>
      <c r="C98" s="44" t="s">
        <v>87</v>
      </c>
      <c r="D98" s="45">
        <v>465.3</v>
      </c>
      <c r="E98" s="45">
        <v>444.3</v>
      </c>
      <c r="F98" s="45">
        <v>395.6</v>
      </c>
      <c r="G98" s="239"/>
      <c r="H98" s="240"/>
      <c r="I98" s="39"/>
      <c r="J98" s="248"/>
    </row>
    <row r="99" spans="2:10" s="231" customFormat="1" ht="14.25" customHeight="1">
      <c r="B99" s="66">
        <v>3.6</v>
      </c>
      <c r="C99" s="44" t="s">
        <v>88</v>
      </c>
      <c r="D99" s="45">
        <v>826.6</v>
      </c>
      <c r="E99" s="45">
        <v>406.5</v>
      </c>
      <c r="F99" s="45">
        <v>0</v>
      </c>
      <c r="G99" s="239"/>
      <c r="H99" s="240"/>
      <c r="I99" s="39"/>
      <c r="J99" s="248"/>
    </row>
    <row r="100" spans="2:10" s="231" customFormat="1" ht="14.25" customHeight="1">
      <c r="B100" s="66">
        <v>3.7</v>
      </c>
      <c r="C100" s="44" t="s">
        <v>89</v>
      </c>
      <c r="D100" s="45">
        <v>0</v>
      </c>
      <c r="E100" s="45">
        <v>503.1</v>
      </c>
      <c r="F100" s="45">
        <v>981.8</v>
      </c>
      <c r="G100" s="239"/>
      <c r="H100" s="240"/>
      <c r="I100" s="39"/>
      <c r="J100" s="248"/>
    </row>
    <row r="101" spans="2:10" s="253" customFormat="1" ht="14.25" customHeight="1">
      <c r="B101" s="66">
        <v>3.8</v>
      </c>
      <c r="C101" s="44" t="s">
        <v>90</v>
      </c>
      <c r="D101" s="45">
        <v>0</v>
      </c>
      <c r="E101" s="45">
        <v>0</v>
      </c>
      <c r="F101" s="45">
        <v>0</v>
      </c>
      <c r="G101" s="249"/>
      <c r="H101" s="250"/>
      <c r="I101" s="251"/>
      <c r="J101" s="254"/>
    </row>
    <row r="102" spans="2:10" s="231" customFormat="1" ht="27" customHeight="1">
      <c r="B102" s="66">
        <v>3.9</v>
      </c>
      <c r="C102" s="44" t="s">
        <v>91</v>
      </c>
      <c r="D102" s="45">
        <v>26</v>
      </c>
      <c r="E102" s="45">
        <v>21.4</v>
      </c>
      <c r="F102" s="45">
        <v>17.899999999999999</v>
      </c>
      <c r="G102" s="239"/>
      <c r="H102" s="240"/>
      <c r="I102" s="39"/>
      <c r="J102" s="248"/>
    </row>
    <row r="103" spans="2:10" s="231" customFormat="1" ht="14.25" customHeight="1">
      <c r="B103" s="63" t="s">
        <v>95</v>
      </c>
      <c r="C103" s="67" t="s">
        <v>96</v>
      </c>
      <c r="D103" s="45">
        <v>14.5</v>
      </c>
      <c r="E103" s="45">
        <v>12.3</v>
      </c>
      <c r="F103" s="45">
        <v>6.3</v>
      </c>
      <c r="G103" s="239"/>
      <c r="H103" s="240"/>
      <c r="I103" s="39"/>
      <c r="J103" s="248"/>
    </row>
    <row r="104" spans="2:10" s="231" customFormat="1" ht="14.25" customHeight="1">
      <c r="B104" s="63" t="s">
        <v>97</v>
      </c>
      <c r="C104" s="67" t="s">
        <v>98</v>
      </c>
      <c r="D104" s="45">
        <v>11.5</v>
      </c>
      <c r="E104" s="45">
        <v>9</v>
      </c>
      <c r="F104" s="45">
        <v>11.6</v>
      </c>
      <c r="G104" s="239"/>
      <c r="H104" s="240"/>
      <c r="I104" s="39"/>
      <c r="J104" s="248"/>
    </row>
    <row r="105" spans="2:10" s="231" customFormat="1" ht="22.5" customHeight="1">
      <c r="B105" s="63">
        <v>3.1</v>
      </c>
      <c r="C105" s="44" t="s">
        <v>99</v>
      </c>
      <c r="D105" s="45">
        <v>673.5</v>
      </c>
      <c r="E105" s="45">
        <v>822.1</v>
      </c>
      <c r="F105" s="45">
        <v>939.1</v>
      </c>
      <c r="G105" s="239"/>
      <c r="H105" s="240"/>
      <c r="I105" s="39"/>
      <c r="J105" s="246"/>
    </row>
    <row r="106" spans="2:10" s="231" customFormat="1" ht="14.25" customHeight="1">
      <c r="B106" s="63" t="s">
        <v>110</v>
      </c>
      <c r="C106" s="67" t="s">
        <v>100</v>
      </c>
      <c r="D106" s="45">
        <v>3.7</v>
      </c>
      <c r="E106" s="45">
        <v>3.4</v>
      </c>
      <c r="F106" s="45">
        <v>1.6</v>
      </c>
      <c r="G106" s="239"/>
      <c r="H106" s="240"/>
      <c r="I106" s="39"/>
      <c r="J106" s="246"/>
    </row>
    <row r="107" spans="2:10" s="231" customFormat="1" ht="14.25" customHeight="1">
      <c r="B107" s="63" t="s">
        <v>109</v>
      </c>
      <c r="C107" s="67" t="s">
        <v>101</v>
      </c>
      <c r="D107" s="45">
        <v>0</v>
      </c>
      <c r="E107" s="72">
        <v>0.01</v>
      </c>
      <c r="F107" s="72">
        <v>0.05</v>
      </c>
      <c r="G107" s="239"/>
      <c r="H107" s="240"/>
      <c r="I107" s="39"/>
      <c r="J107" s="246"/>
    </row>
    <row r="108" spans="2:10" s="231" customFormat="1" ht="14.25" customHeight="1">
      <c r="B108" s="63" t="s">
        <v>108</v>
      </c>
      <c r="C108" s="67" t="s">
        <v>102</v>
      </c>
      <c r="D108" s="45">
        <v>0</v>
      </c>
      <c r="E108" s="45">
        <v>0</v>
      </c>
      <c r="F108" s="45">
        <v>0</v>
      </c>
      <c r="G108" s="239"/>
      <c r="H108" s="240"/>
      <c r="I108" s="39"/>
      <c r="J108" s="246"/>
    </row>
    <row r="109" spans="2:10" ht="27">
      <c r="B109" s="63" t="s">
        <v>107</v>
      </c>
      <c r="C109" s="67" t="s">
        <v>576</v>
      </c>
      <c r="D109" s="45">
        <v>0</v>
      </c>
      <c r="E109" s="45">
        <v>0</v>
      </c>
      <c r="F109" s="45">
        <v>0.1</v>
      </c>
      <c r="G109" s="239"/>
      <c r="H109" s="240"/>
      <c r="I109" s="39"/>
      <c r="J109" s="69"/>
    </row>
    <row r="110" spans="2:10" ht="15" customHeight="1">
      <c r="B110" s="63" t="s">
        <v>575</v>
      </c>
      <c r="C110" s="67" t="s">
        <v>103</v>
      </c>
      <c r="D110" s="45">
        <v>669.8</v>
      </c>
      <c r="E110" s="45">
        <v>818.7</v>
      </c>
      <c r="F110" s="45">
        <v>937.3</v>
      </c>
    </row>
    <row r="111" spans="2:10" ht="13.5" customHeight="1">
      <c r="F111" s="239"/>
      <c r="G111" s="240"/>
      <c r="H111" s="39"/>
      <c r="I111" s="70"/>
    </row>
    <row r="112" spans="2:10" ht="13.5" customHeight="1">
      <c r="B112" s="32" t="s">
        <v>580</v>
      </c>
      <c r="C112" s="50"/>
      <c r="F112" s="239"/>
      <c r="G112" s="240"/>
      <c r="H112" s="39"/>
      <c r="I112" s="70"/>
    </row>
    <row r="113" spans="1:10" ht="21" customHeight="1">
      <c r="B113" s="55" t="s">
        <v>72</v>
      </c>
      <c r="C113" s="1034" t="s">
        <v>609</v>
      </c>
      <c r="D113" s="1034"/>
      <c r="E113" s="1034"/>
      <c r="F113" s="1034"/>
      <c r="G113" s="240"/>
      <c r="H113" s="39"/>
      <c r="I113" s="70"/>
    </row>
    <row r="114" spans="1:10" ht="13.5" customHeight="1">
      <c r="B114" s="55"/>
      <c r="C114" s="58"/>
      <c r="F114" s="239"/>
      <c r="G114" s="240"/>
      <c r="H114" s="39"/>
      <c r="I114" s="70"/>
    </row>
    <row r="115" spans="1:10" ht="34.5" customHeight="1">
      <c r="B115" s="59" t="s">
        <v>82</v>
      </c>
      <c r="C115" s="60" t="s">
        <v>581</v>
      </c>
      <c r="D115" s="61" t="s">
        <v>582</v>
      </c>
      <c r="E115" s="61" t="s">
        <v>583</v>
      </c>
      <c r="F115" s="61" t="s">
        <v>584</v>
      </c>
      <c r="G115" s="240"/>
      <c r="H115" s="39"/>
      <c r="I115" s="70"/>
    </row>
    <row r="116" spans="1:10" ht="13.5" customHeight="1">
      <c r="B116" s="65">
        <v>1</v>
      </c>
      <c r="C116" s="47" t="s">
        <v>83</v>
      </c>
      <c r="D116" s="49"/>
      <c r="E116" s="49"/>
      <c r="F116" s="49"/>
      <c r="G116" s="240"/>
      <c r="H116" s="39"/>
      <c r="I116" s="70"/>
    </row>
    <row r="117" spans="1:10" ht="13.5" customHeight="1">
      <c r="B117" s="62">
        <v>1.1000000000000001</v>
      </c>
      <c r="C117" s="44" t="s">
        <v>84</v>
      </c>
      <c r="D117" s="45">
        <v>1076190</v>
      </c>
      <c r="E117" s="45">
        <v>1191395</v>
      </c>
      <c r="F117" s="223">
        <v>1019660</v>
      </c>
      <c r="G117" s="240"/>
      <c r="H117" s="39"/>
      <c r="I117" s="70"/>
    </row>
    <row r="118" spans="1:10">
      <c r="B118" s="33"/>
      <c r="C118" s="41"/>
      <c r="D118" s="39"/>
      <c r="E118" s="39"/>
      <c r="F118" s="239"/>
      <c r="G118" s="240"/>
      <c r="H118" s="39"/>
      <c r="I118" s="70"/>
    </row>
    <row r="119" spans="1:10" ht="13.5" customHeight="1">
      <c r="B119" s="32" t="s">
        <v>375</v>
      </c>
      <c r="D119" s="39"/>
      <c r="E119" s="39"/>
      <c r="F119" s="239"/>
      <c r="G119" s="240"/>
      <c r="H119" s="39"/>
      <c r="I119" s="70"/>
    </row>
    <row r="120" spans="1:10">
      <c r="A120" s="29"/>
      <c r="B120" s="33"/>
      <c r="C120" s="41"/>
      <c r="D120" s="39"/>
      <c r="E120" s="39"/>
      <c r="F120" s="239"/>
      <c r="G120" s="240"/>
      <c r="H120" s="39"/>
      <c r="I120" s="70"/>
    </row>
    <row r="121" spans="1:10">
      <c r="A121" s="29"/>
      <c r="B121" s="59" t="s">
        <v>139</v>
      </c>
      <c r="C121" s="60"/>
      <c r="D121" s="75">
        <v>2014</v>
      </c>
      <c r="E121" s="75">
        <v>2015</v>
      </c>
      <c r="F121" s="75">
        <v>2016</v>
      </c>
      <c r="G121" s="239"/>
      <c r="H121" s="240"/>
      <c r="I121" s="39"/>
      <c r="J121" s="70"/>
    </row>
    <row r="122" spans="1:10" ht="14.25">
      <c r="A122" s="29"/>
      <c r="B122" s="76">
        <v>1.2</v>
      </c>
      <c r="C122" s="47" t="s">
        <v>35</v>
      </c>
      <c r="D122" s="429"/>
      <c r="E122" s="48"/>
      <c r="F122" s="48"/>
      <c r="G122" s="239"/>
      <c r="H122" s="239"/>
      <c r="I122" s="39"/>
      <c r="J122" s="70"/>
    </row>
    <row r="123" spans="1:10">
      <c r="A123" s="29"/>
      <c r="B123" s="80">
        <v>1.1000000000000001</v>
      </c>
      <c r="C123" s="323" t="s">
        <v>122</v>
      </c>
      <c r="D123" s="43">
        <f t="shared" ref="D123:E123" si="0">D117*10^3*29.308*10^6/(10^12)</f>
        <v>31540.97652</v>
      </c>
      <c r="E123" s="43">
        <f t="shared" si="0"/>
        <v>34917.40466</v>
      </c>
      <c r="F123" s="43">
        <f>F117*10^3*29.308*10^6/(10^12)</f>
        <v>29884.19528</v>
      </c>
      <c r="G123" s="447"/>
      <c r="H123" s="448"/>
      <c r="I123" s="39"/>
      <c r="J123" s="70"/>
    </row>
    <row r="124" spans="1:10">
      <c r="B124" s="59"/>
      <c r="C124" s="60"/>
      <c r="D124" s="60"/>
      <c r="E124" s="75"/>
      <c r="F124" s="75"/>
      <c r="G124" s="239"/>
      <c r="H124" s="240"/>
      <c r="I124" s="39"/>
      <c r="J124" s="70"/>
    </row>
    <row r="125" spans="1:10" ht="27">
      <c r="B125" s="65">
        <v>1</v>
      </c>
      <c r="C125" s="47" t="s">
        <v>83</v>
      </c>
      <c r="D125" s="389" t="s">
        <v>104</v>
      </c>
      <c r="E125" s="389" t="s">
        <v>106</v>
      </c>
      <c r="F125" s="389" t="s">
        <v>573</v>
      </c>
      <c r="G125" s="239"/>
      <c r="H125" s="240"/>
      <c r="I125" s="39"/>
      <c r="J125" s="70"/>
    </row>
    <row r="126" spans="1:10" s="231" customFormat="1" ht="30.75" customHeight="1">
      <c r="B126" s="287">
        <f>B81</f>
        <v>1.1000000000000001</v>
      </c>
      <c r="C126" s="288" t="str">
        <f>C81</f>
        <v xml:space="preserve">Վերականգնվող էներգետիկ ռեսուրսների օգտագործմամբ արտադրող կայաններ (մինչև 30 ՄՎտ) </v>
      </c>
      <c r="D126" s="289">
        <f>D81</f>
        <v>688.9</v>
      </c>
      <c r="E126" s="289">
        <f>E81</f>
        <v>839.9</v>
      </c>
      <c r="F126" s="289">
        <f>F81</f>
        <v>959.6</v>
      </c>
      <c r="G126" s="239"/>
      <c r="H126" s="240"/>
      <c r="I126" s="39"/>
      <c r="J126" s="246"/>
    </row>
    <row r="127" spans="1:10" s="231" customFormat="1" ht="15" customHeight="1">
      <c r="B127" s="63" t="s">
        <v>201</v>
      </c>
      <c r="C127" s="67" t="s">
        <v>103</v>
      </c>
      <c r="D127" s="45">
        <f>+D38-D76-D77-D78</f>
        <v>684.79999999999984</v>
      </c>
      <c r="E127" s="45">
        <f>+E38-E76-E77-E78</f>
        <v>836.3</v>
      </c>
      <c r="F127" s="45">
        <f>+F38-F76-F77-F78</f>
        <v>957.60000000000014</v>
      </c>
      <c r="G127" s="239"/>
      <c r="H127" s="240"/>
      <c r="I127" s="39"/>
      <c r="J127" s="246"/>
    </row>
    <row r="128" spans="1:10" s="231" customFormat="1" ht="15" customHeight="1">
      <c r="B128" s="63" t="s">
        <v>202</v>
      </c>
      <c r="C128" s="67" t="s">
        <v>361</v>
      </c>
      <c r="D128" s="45">
        <f>+D81-D127-D129-D130</f>
        <v>4.1000000000001364</v>
      </c>
      <c r="E128" s="45">
        <f>+E81-E127-E129-E130</f>
        <v>3.6000000000000227</v>
      </c>
      <c r="F128" s="45">
        <v>1.8</v>
      </c>
      <c r="G128" s="239"/>
      <c r="H128" s="240"/>
      <c r="I128" s="39"/>
      <c r="J128" s="246"/>
    </row>
    <row r="129" spans="2:10" s="231" customFormat="1" ht="15" customHeight="1">
      <c r="B129" s="63" t="s">
        <v>203</v>
      </c>
      <c r="C129" s="67" t="s">
        <v>50</v>
      </c>
      <c r="D129" s="45">
        <v>0</v>
      </c>
      <c r="E129" s="45">
        <v>0</v>
      </c>
      <c r="F129" s="72">
        <v>0</v>
      </c>
      <c r="G129" s="239"/>
      <c r="H129" s="240"/>
      <c r="I129" s="39"/>
      <c r="J129" s="246"/>
    </row>
    <row r="130" spans="2:10">
      <c r="B130" s="63" t="s">
        <v>204</v>
      </c>
      <c r="C130" s="67" t="s">
        <v>200</v>
      </c>
      <c r="D130" s="45">
        <v>0</v>
      </c>
      <c r="E130" s="45">
        <v>0</v>
      </c>
      <c r="F130" s="45">
        <v>0</v>
      </c>
      <c r="G130" s="239"/>
      <c r="H130" s="240"/>
      <c r="I130" s="39"/>
      <c r="J130" s="70"/>
    </row>
    <row r="131" spans="2:10" ht="19.5" customHeight="1">
      <c r="B131" s="287">
        <v>2</v>
      </c>
      <c r="C131" s="288" t="s">
        <v>93</v>
      </c>
      <c r="D131" s="288"/>
      <c r="E131" s="289"/>
      <c r="F131" s="289"/>
      <c r="G131" s="239"/>
      <c r="H131" s="240"/>
      <c r="I131" s="39"/>
      <c r="J131" s="70"/>
    </row>
    <row r="132" spans="2:10" s="231" customFormat="1" ht="25.5" customHeight="1">
      <c r="B132" s="287">
        <f>B92</f>
        <v>2.1</v>
      </c>
      <c r="C132" s="288" t="str">
        <f>C92</f>
        <v xml:space="preserve">Վերականգնվող էներգետիկ ռեսուրսների օգտագործմամբ արտադրող կայաններ (մինչև 30 ՄՎտ) </v>
      </c>
      <c r="D132" s="289">
        <f>D92</f>
        <v>15.4</v>
      </c>
      <c r="E132" s="289">
        <f>E92</f>
        <v>17.8</v>
      </c>
      <c r="F132" s="289">
        <f>F92</f>
        <v>20.399999999999999</v>
      </c>
      <c r="G132" s="239"/>
      <c r="H132" s="240"/>
      <c r="I132" s="39"/>
      <c r="J132" s="246"/>
    </row>
    <row r="133" spans="2:10" ht="15" customHeight="1">
      <c r="B133" s="63" t="s">
        <v>201</v>
      </c>
      <c r="C133" s="67" t="s">
        <v>103</v>
      </c>
      <c r="D133" s="45">
        <f>D127-D110</f>
        <v>14.999999999999886</v>
      </c>
      <c r="E133" s="45">
        <f>E127-E110</f>
        <v>17.599999999999909</v>
      </c>
      <c r="F133" s="45">
        <f>F127-F110</f>
        <v>20.300000000000182</v>
      </c>
      <c r="G133" s="239"/>
      <c r="H133" s="240"/>
      <c r="I133" s="39"/>
      <c r="J133" s="69"/>
    </row>
    <row r="134" spans="2:10" ht="15" customHeight="1">
      <c r="B134" s="63" t="s">
        <v>202</v>
      </c>
      <c r="C134" s="67" t="s">
        <v>361</v>
      </c>
      <c r="D134" s="45">
        <f>D128-D106-D107</f>
        <v>0.40000000000013625</v>
      </c>
      <c r="E134" s="45">
        <f>E128-E106-E107</f>
        <v>0.19000000000002282</v>
      </c>
      <c r="F134" s="45">
        <v>0.1</v>
      </c>
      <c r="G134" s="239"/>
      <c r="H134" s="240"/>
      <c r="I134" s="39"/>
      <c r="J134" s="69"/>
    </row>
    <row r="135" spans="2:10" ht="15" customHeight="1">
      <c r="B135" s="63" t="s">
        <v>203</v>
      </c>
      <c r="C135" s="67" t="s">
        <v>50</v>
      </c>
      <c r="D135" s="45">
        <v>0</v>
      </c>
      <c r="E135" s="45">
        <v>0</v>
      </c>
      <c r="F135" s="45">
        <v>0</v>
      </c>
      <c r="G135" s="239"/>
      <c r="H135" s="240"/>
      <c r="I135" s="39"/>
      <c r="J135" s="69"/>
    </row>
    <row r="136" spans="2:10" ht="15" customHeight="1">
      <c r="B136" s="63" t="s">
        <v>204</v>
      </c>
      <c r="C136" s="67" t="s">
        <v>200</v>
      </c>
      <c r="D136" s="45">
        <f>D130-D108</f>
        <v>0</v>
      </c>
      <c r="E136" s="45">
        <f>E130-E108</f>
        <v>0</v>
      </c>
      <c r="F136" s="45">
        <f>F130-F108</f>
        <v>0</v>
      </c>
      <c r="G136" s="239"/>
      <c r="H136" s="240"/>
      <c r="I136" s="39"/>
      <c r="J136" s="69"/>
    </row>
    <row r="137" spans="2:10">
      <c r="B137" s="309"/>
      <c r="C137" s="310"/>
      <c r="D137" s="241"/>
      <c r="E137" s="241"/>
      <c r="F137" s="239"/>
      <c r="G137" s="240"/>
      <c r="H137" s="39"/>
      <c r="I137" s="70"/>
    </row>
    <row r="138" spans="2:10">
      <c r="B138" s="33"/>
      <c r="C138" s="41"/>
      <c r="D138" s="39"/>
      <c r="E138" s="39"/>
      <c r="F138" s="239"/>
      <c r="G138" s="240"/>
      <c r="H138" s="39"/>
      <c r="I138" s="70"/>
    </row>
    <row r="139" spans="2:10" ht="12.75" customHeight="1">
      <c r="B139" s="32" t="s">
        <v>412</v>
      </c>
      <c r="D139" s="39"/>
      <c r="E139" s="39"/>
      <c r="F139" s="239"/>
      <c r="G139" s="240"/>
    </row>
    <row r="140" spans="2:10" ht="14.25" thickBot="1">
      <c r="D140" s="139"/>
      <c r="E140" s="139"/>
      <c r="G140" s="240"/>
      <c r="H140" s="128"/>
      <c r="I140" s="129"/>
    </row>
    <row r="141" spans="2:10" ht="28.5" thickTop="1" thickBot="1">
      <c r="B141" s="98" t="s">
        <v>139</v>
      </c>
      <c r="C141" s="138"/>
      <c r="D141" s="160" t="s">
        <v>104</v>
      </c>
      <c r="E141" s="160" t="s">
        <v>106</v>
      </c>
      <c r="F141" s="160" t="s">
        <v>573</v>
      </c>
      <c r="G141" s="237"/>
      <c r="H141" s="240"/>
      <c r="I141" s="36"/>
      <c r="J141" s="129"/>
    </row>
    <row r="142" spans="2:10" ht="14.25" thickTop="1">
      <c r="B142" s="96">
        <v>1.1000000000000001</v>
      </c>
      <c r="C142" s="110" t="s">
        <v>34</v>
      </c>
      <c r="D142" s="124">
        <v>0</v>
      </c>
      <c r="E142" s="124">
        <v>0</v>
      </c>
      <c r="F142" s="124">
        <v>0</v>
      </c>
      <c r="G142" s="237"/>
      <c r="H142" s="240"/>
      <c r="I142" s="36"/>
      <c r="J142" s="129"/>
    </row>
    <row r="143" spans="2:10">
      <c r="B143" s="97">
        <v>1.2</v>
      </c>
      <c r="C143" s="111" t="s">
        <v>35</v>
      </c>
      <c r="D143" s="123">
        <v>205.8</v>
      </c>
      <c r="E143" s="123">
        <f>+E8</f>
        <v>173.6</v>
      </c>
      <c r="F143" s="123">
        <f>+F8</f>
        <v>275.07100000000003</v>
      </c>
      <c r="G143" s="237"/>
      <c r="H143" s="240"/>
      <c r="I143" s="36"/>
      <c r="J143" s="129"/>
    </row>
    <row r="144" spans="2:10">
      <c r="B144" s="97">
        <v>1.3</v>
      </c>
      <c r="C144" s="111" t="s">
        <v>590</v>
      </c>
      <c r="D144" s="123"/>
      <c r="E144" s="123"/>
      <c r="F144" s="123"/>
      <c r="G144" s="237"/>
      <c r="H144" s="240"/>
      <c r="I144" s="36"/>
      <c r="J144" s="129"/>
    </row>
    <row r="145" spans="2:10">
      <c r="B145" s="97">
        <v>1.4</v>
      </c>
      <c r="C145" s="111" t="s">
        <v>36</v>
      </c>
      <c r="D145" s="123">
        <v>1313.6</v>
      </c>
      <c r="E145" s="123">
        <f>+E9</f>
        <v>1423.7</v>
      </c>
      <c r="F145" s="123">
        <f>+F9</f>
        <v>1228.7719999999999</v>
      </c>
      <c r="G145" s="237"/>
      <c r="H145" s="240"/>
      <c r="I145" s="36"/>
      <c r="J145" s="129"/>
    </row>
    <row r="146" spans="2:10" ht="14.25" thickBot="1">
      <c r="B146" s="97">
        <v>1.5</v>
      </c>
      <c r="C146" s="111" t="s">
        <v>185</v>
      </c>
      <c r="D146" s="123">
        <v>0</v>
      </c>
      <c r="E146" s="123">
        <v>0</v>
      </c>
      <c r="F146" s="123">
        <v>0</v>
      </c>
      <c r="G146" s="237"/>
      <c r="H146" s="240"/>
      <c r="I146" s="137"/>
      <c r="J146" s="129"/>
    </row>
    <row r="147" spans="2:10" ht="15.75" thickTop="1" thickBot="1">
      <c r="B147" s="104">
        <v>1</v>
      </c>
      <c r="C147" s="112" t="s">
        <v>136</v>
      </c>
      <c r="D147" s="118">
        <f>D142+D143-D145+D146-D144</f>
        <v>-1107.8</v>
      </c>
      <c r="E147" s="118">
        <f t="shared" ref="E147:F147" si="1">E142+E143-E145+E146-E144</f>
        <v>-1250.1000000000001</v>
      </c>
      <c r="F147" s="118">
        <f t="shared" si="1"/>
        <v>-953.70099999999991</v>
      </c>
      <c r="G147" s="237"/>
      <c r="H147" s="240"/>
      <c r="I147" s="128"/>
      <c r="J147" s="129"/>
    </row>
    <row r="148" spans="2:10" ht="15" thickTop="1">
      <c r="B148" s="95">
        <v>2</v>
      </c>
      <c r="C148" s="100" t="s">
        <v>186</v>
      </c>
      <c r="D148" s="119">
        <f>SUM(D149:D152)</f>
        <v>0</v>
      </c>
      <c r="E148" s="119">
        <f>SUM(E149:E152)</f>
        <v>0</v>
      </c>
      <c r="F148" s="119">
        <f>SUM(F149:F152)</f>
        <v>0</v>
      </c>
      <c r="G148" s="237"/>
      <c r="H148" s="240"/>
      <c r="I148" s="128"/>
      <c r="J148" s="129"/>
    </row>
    <row r="149" spans="2:10">
      <c r="B149" s="97">
        <v>2.1</v>
      </c>
      <c r="C149" s="111" t="s">
        <v>188</v>
      </c>
      <c r="D149" s="123">
        <v>0</v>
      </c>
      <c r="E149" s="123">
        <v>0</v>
      </c>
      <c r="F149" s="123">
        <v>0</v>
      </c>
      <c r="G149" s="237"/>
      <c r="H149" s="240"/>
      <c r="I149" s="128"/>
      <c r="J149" s="129"/>
    </row>
    <row r="150" spans="2:10">
      <c r="B150" s="97">
        <v>2.2000000000000002</v>
      </c>
      <c r="C150" s="111" t="s">
        <v>143</v>
      </c>
      <c r="D150" s="123">
        <v>0</v>
      </c>
      <c r="E150" s="123">
        <v>0</v>
      </c>
      <c r="F150" s="123">
        <v>0</v>
      </c>
      <c r="G150" s="237"/>
      <c r="H150" s="240"/>
      <c r="I150" s="128"/>
      <c r="J150" s="129"/>
    </row>
    <row r="151" spans="2:10">
      <c r="B151" s="97">
        <v>2.2999999999999998</v>
      </c>
      <c r="C151" s="111" t="s">
        <v>137</v>
      </c>
      <c r="D151" s="123">
        <v>0</v>
      </c>
      <c r="E151" s="123">
        <v>0</v>
      </c>
      <c r="F151" s="123">
        <v>0</v>
      </c>
      <c r="G151" s="237"/>
      <c r="H151" s="240"/>
      <c r="I151" s="128"/>
      <c r="J151" s="129"/>
    </row>
    <row r="152" spans="2:10">
      <c r="B152" s="97">
        <v>2.4</v>
      </c>
      <c r="C152" s="111" t="s">
        <v>138</v>
      </c>
      <c r="D152" s="123">
        <v>0</v>
      </c>
      <c r="E152" s="123">
        <v>0</v>
      </c>
      <c r="F152" s="123">
        <v>0</v>
      </c>
      <c r="G152" s="237"/>
      <c r="H152" s="240"/>
      <c r="I152" s="36"/>
      <c r="J152" s="129"/>
    </row>
    <row r="153" spans="2:10" ht="14.25">
      <c r="B153" s="102">
        <v>3</v>
      </c>
      <c r="C153" s="113" t="s">
        <v>187</v>
      </c>
      <c r="D153" s="120">
        <f>SUM(D154:D157)</f>
        <v>5753.4000000000005</v>
      </c>
      <c r="E153" s="120">
        <f>SUM(E154:E157)</f>
        <v>5589</v>
      </c>
      <c r="F153" s="120">
        <f>SUM(F154:F157)</f>
        <v>4962</v>
      </c>
      <c r="G153" s="237"/>
      <c r="H153" s="240"/>
      <c r="I153" s="36"/>
      <c r="J153" s="129"/>
    </row>
    <row r="154" spans="2:10">
      <c r="B154" s="97">
        <v>3.1</v>
      </c>
      <c r="C154" s="111" t="s">
        <v>188</v>
      </c>
      <c r="D154" s="123">
        <f>D72</f>
        <v>2464.8000000000002</v>
      </c>
      <c r="E154" s="123">
        <f>E72</f>
        <v>2787.7</v>
      </c>
      <c r="F154" s="123">
        <f>F72</f>
        <v>2380.5</v>
      </c>
      <c r="G154" s="237"/>
      <c r="H154" s="425"/>
      <c r="I154" s="36"/>
      <c r="J154" s="129"/>
    </row>
    <row r="155" spans="2:10">
      <c r="B155" s="97">
        <v>3.2</v>
      </c>
      <c r="C155" s="111" t="s">
        <v>143</v>
      </c>
      <c r="D155" s="123">
        <f>D73+D74+D75</f>
        <v>3262.4</v>
      </c>
      <c r="E155" s="123">
        <f>E73+E74+E75</f>
        <v>2779.7999999999997</v>
      </c>
      <c r="F155" s="123">
        <f>F73+F74+F75</f>
        <v>2563.5</v>
      </c>
      <c r="G155" s="425"/>
      <c r="H155" s="240"/>
      <c r="I155" s="36"/>
      <c r="J155" s="129"/>
    </row>
    <row r="156" spans="2:10">
      <c r="B156" s="97">
        <v>3.3</v>
      </c>
      <c r="C156" s="111" t="s">
        <v>137</v>
      </c>
      <c r="D156" s="125">
        <f>D80</f>
        <v>26.2</v>
      </c>
      <c r="E156" s="125">
        <f>E80</f>
        <v>21.5</v>
      </c>
      <c r="F156" s="125">
        <f>F80</f>
        <v>18</v>
      </c>
      <c r="G156" s="237"/>
      <c r="H156" s="240"/>
      <c r="I156" s="36"/>
      <c r="J156" s="129"/>
    </row>
    <row r="157" spans="2:10">
      <c r="B157" s="97">
        <v>3.4</v>
      </c>
      <c r="C157" s="111" t="s">
        <v>138</v>
      </c>
      <c r="D157" s="123">
        <f>D79</f>
        <v>0</v>
      </c>
      <c r="E157" s="123">
        <f>E79</f>
        <v>0</v>
      </c>
      <c r="F157" s="123">
        <f>F79</f>
        <v>0</v>
      </c>
      <c r="G157" s="237"/>
      <c r="H157" s="240"/>
      <c r="I157" s="36"/>
      <c r="J157" s="129"/>
    </row>
    <row r="158" spans="2:10" ht="14.25">
      <c r="B158" s="102">
        <v>4</v>
      </c>
      <c r="C158" s="113" t="s">
        <v>189</v>
      </c>
      <c r="D158" s="120">
        <f>SUM(D159:D162)</f>
        <v>1998</v>
      </c>
      <c r="E158" s="120">
        <f>SUM(E159:E162)</f>
        <v>2210.7999999999997</v>
      </c>
      <c r="F158" s="120">
        <f>SUM(F159:F162)</f>
        <v>2354.1600000000003</v>
      </c>
      <c r="G158" s="237"/>
      <c r="H158" s="240"/>
      <c r="I158" s="36"/>
      <c r="J158" s="129"/>
    </row>
    <row r="159" spans="2:10">
      <c r="B159" s="97">
        <v>4.0999999999999996</v>
      </c>
      <c r="C159" s="111" t="s">
        <v>190</v>
      </c>
      <c r="D159" s="123">
        <f>D76+D77+D78</f>
        <v>1307.8</v>
      </c>
      <c r="E159" s="123">
        <f>E76+E77+E78</f>
        <v>1369.3</v>
      </c>
      <c r="F159" s="123">
        <f>-'Մուտք 6'!D45</f>
        <v>1393.8</v>
      </c>
      <c r="G159" s="237"/>
      <c r="H159" s="240"/>
      <c r="I159" s="36"/>
      <c r="J159" s="129"/>
    </row>
    <row r="160" spans="2:10">
      <c r="B160" s="97">
        <v>4.2</v>
      </c>
      <c r="C160" s="111" t="s">
        <v>191</v>
      </c>
      <c r="D160" s="125">
        <f>D38-(D76+D77+D78)</f>
        <v>684.8</v>
      </c>
      <c r="E160" s="125">
        <f>E38-(E76+E77+E78)</f>
        <v>836.3</v>
      </c>
      <c r="F160" s="125">
        <f>-'Մուտք 6'!D46</f>
        <v>957.60000000000014</v>
      </c>
      <c r="G160" s="237"/>
      <c r="H160" s="240"/>
      <c r="I160" s="128"/>
      <c r="J160" s="129"/>
    </row>
    <row r="161" spans="2:10">
      <c r="B161" s="97">
        <v>4.3</v>
      </c>
      <c r="C161" s="111" t="s">
        <v>192</v>
      </c>
      <c r="D161" s="123">
        <f>+D40</f>
        <v>4</v>
      </c>
      <c r="E161" s="123">
        <f>E40</f>
        <v>3.7</v>
      </c>
      <c r="F161" s="123">
        <f>F40</f>
        <v>1.8</v>
      </c>
      <c r="G161" s="237"/>
      <c r="H161" s="240"/>
      <c r="I161" s="128"/>
      <c r="J161" s="129"/>
    </row>
    <row r="162" spans="2:10">
      <c r="B162" s="163">
        <v>4.4000000000000004</v>
      </c>
      <c r="C162" s="164" t="s">
        <v>50</v>
      </c>
      <c r="D162" s="183">
        <v>1.4</v>
      </c>
      <c r="E162" s="183">
        <v>1.5</v>
      </c>
      <c r="F162" s="863">
        <f>-'Մուտք 6'!G48</f>
        <v>0.96</v>
      </c>
      <c r="G162" s="237"/>
      <c r="H162" s="240"/>
      <c r="I162" s="128"/>
      <c r="J162" s="129"/>
    </row>
    <row r="163" spans="2:10" ht="14.25">
      <c r="B163" s="194">
        <v>5</v>
      </c>
      <c r="C163" s="195" t="s">
        <v>193</v>
      </c>
      <c r="D163" s="119">
        <f t="shared" ref="D163:F164" si="2">D82</f>
        <v>361.4</v>
      </c>
      <c r="E163" s="119">
        <f t="shared" si="2"/>
        <v>364.8</v>
      </c>
      <c r="F163" s="119">
        <f t="shared" si="2"/>
        <v>327.39999999999998</v>
      </c>
      <c r="G163" s="237"/>
      <c r="H163" s="240"/>
      <c r="I163" s="128"/>
      <c r="J163" s="129"/>
    </row>
    <row r="164" spans="2:10">
      <c r="B164" s="165">
        <v>5.0999999999999996</v>
      </c>
      <c r="C164" s="166" t="s">
        <v>188</v>
      </c>
      <c r="D164" s="180">
        <f t="shared" si="2"/>
        <v>199.2</v>
      </c>
      <c r="E164" s="180">
        <f t="shared" si="2"/>
        <v>216.6</v>
      </c>
      <c r="F164" s="180">
        <f t="shared" si="2"/>
        <v>185.6</v>
      </c>
      <c r="G164" s="237"/>
      <c r="H164" s="240"/>
      <c r="I164" s="128"/>
      <c r="J164" s="129"/>
    </row>
    <row r="165" spans="2:10">
      <c r="B165" s="97">
        <v>5.2</v>
      </c>
      <c r="C165" s="111" t="s">
        <v>48</v>
      </c>
      <c r="D165" s="123">
        <f>D84+D85+D86+D91</f>
        <v>130.99999999999997</v>
      </c>
      <c r="E165" s="123">
        <f>E84+E85+E86+E91</f>
        <v>114.94</v>
      </c>
      <c r="F165" s="123">
        <f>F84+F85+F86+F91</f>
        <v>104.86</v>
      </c>
      <c r="G165" s="237"/>
      <c r="H165" s="240"/>
      <c r="I165" s="128"/>
      <c r="J165" s="129"/>
    </row>
    <row r="166" spans="2:10">
      <c r="B166" s="97">
        <v>5.3</v>
      </c>
      <c r="C166" s="111" t="s">
        <v>49</v>
      </c>
      <c r="D166" s="123">
        <f>D87+D88+D89+D133</f>
        <v>30.899999999999885</v>
      </c>
      <c r="E166" s="123">
        <f>E87+E88+E89+E133</f>
        <v>33.099999999999909</v>
      </c>
      <c r="F166" s="123">
        <f>F87+F88+F89+F133</f>
        <v>36.70000000000018</v>
      </c>
      <c r="G166" s="237"/>
      <c r="H166" s="240"/>
      <c r="I166" s="128"/>
      <c r="J166" s="129"/>
    </row>
    <row r="167" spans="2:10">
      <c r="B167" s="97">
        <v>5.4</v>
      </c>
      <c r="C167" s="111" t="s">
        <v>192</v>
      </c>
      <c r="D167" s="123">
        <f>D134</f>
        <v>0.40000000000013625</v>
      </c>
      <c r="E167" s="123">
        <f>E134</f>
        <v>0.19000000000002282</v>
      </c>
      <c r="F167" s="123">
        <f>F134</f>
        <v>0.1</v>
      </c>
      <c r="G167" s="237"/>
      <c r="H167" s="240"/>
      <c r="I167" s="128"/>
      <c r="J167" s="129"/>
    </row>
    <row r="168" spans="2:10">
      <c r="B168" s="97">
        <v>5.5</v>
      </c>
      <c r="C168" s="111" t="s">
        <v>585</v>
      </c>
      <c r="D168" s="123"/>
      <c r="E168" s="123"/>
      <c r="F168" s="123"/>
      <c r="G168" s="237"/>
      <c r="H168" s="240"/>
      <c r="I168" s="128"/>
      <c r="J168" s="129"/>
    </row>
    <row r="169" spans="2:10">
      <c r="B169" s="163">
        <v>5.6</v>
      </c>
      <c r="C169" s="164" t="s">
        <v>200</v>
      </c>
      <c r="D169" s="183">
        <f>D136+D135</f>
        <v>0</v>
      </c>
      <c r="E169" s="183">
        <f>E136+E135</f>
        <v>0</v>
      </c>
      <c r="F169" s="183">
        <f>F136+F135</f>
        <v>0</v>
      </c>
      <c r="G169" s="237"/>
      <c r="H169" s="240"/>
      <c r="I169" s="128"/>
      <c r="J169" s="129"/>
    </row>
    <row r="170" spans="2:10" ht="15" thickBot="1">
      <c r="B170" s="103">
        <v>6</v>
      </c>
      <c r="C170" s="99" t="s">
        <v>37</v>
      </c>
      <c r="D170" s="117">
        <v>928.8</v>
      </c>
      <c r="E170" s="117">
        <f>+E11+E13</f>
        <v>811.84199999999998</v>
      </c>
      <c r="F170" s="117">
        <f>+F11+F13</f>
        <v>706.005</v>
      </c>
      <c r="G170" s="237"/>
      <c r="H170" s="240"/>
      <c r="I170" s="128"/>
      <c r="J170" s="129"/>
    </row>
    <row r="171" spans="2:10" ht="15.75" thickTop="1" thickBot="1">
      <c r="B171" s="104">
        <v>7</v>
      </c>
      <c r="C171" s="112" t="s">
        <v>38</v>
      </c>
      <c r="D171" s="118">
        <f>D147-D148+D153+D158-D163-D170</f>
        <v>5353.4000000000005</v>
      </c>
      <c r="E171" s="118">
        <f>E147-E148+E153+E158-E163-E170</f>
        <v>5373.0579999999991</v>
      </c>
      <c r="F171" s="118">
        <f>F147-F148+F153+F158-F163-F170</f>
        <v>5329.054000000001</v>
      </c>
      <c r="G171" s="446"/>
      <c r="H171" s="240"/>
      <c r="I171" s="128"/>
      <c r="J171" s="129"/>
    </row>
    <row r="172" spans="2:10" ht="15" thickTop="1">
      <c r="B172" s="196">
        <v>7.1</v>
      </c>
      <c r="C172" s="114" t="s">
        <v>140</v>
      </c>
      <c r="D172" s="121">
        <f>D173+D174</f>
        <v>0</v>
      </c>
      <c r="E172" s="121">
        <f>E173+E174</f>
        <v>0</v>
      </c>
      <c r="F172" s="121">
        <f>F173+F174</f>
        <v>0</v>
      </c>
      <c r="G172" s="237"/>
      <c r="H172" s="240"/>
      <c r="I172" s="37"/>
      <c r="J172" s="129"/>
    </row>
    <row r="173" spans="2:10">
      <c r="B173" s="97" t="s">
        <v>168</v>
      </c>
      <c r="C173" s="111" t="s">
        <v>43</v>
      </c>
      <c r="D173" s="123">
        <v>0</v>
      </c>
      <c r="E173" s="123">
        <v>0</v>
      </c>
      <c r="F173" s="123">
        <v>0</v>
      </c>
      <c r="G173" s="237"/>
      <c r="H173" s="240"/>
      <c r="I173" s="128"/>
      <c r="J173" s="129"/>
    </row>
    <row r="174" spans="2:10">
      <c r="B174" s="97" t="s">
        <v>169</v>
      </c>
      <c r="C174" s="111" t="s">
        <v>44</v>
      </c>
      <c r="D174" s="123">
        <v>0</v>
      </c>
      <c r="E174" s="123">
        <v>0</v>
      </c>
      <c r="F174" s="123">
        <v>0</v>
      </c>
      <c r="G174" s="237"/>
      <c r="H174" s="240"/>
      <c r="I174" s="36"/>
      <c r="J174" s="129"/>
    </row>
    <row r="175" spans="2:10" ht="14.25">
      <c r="B175" s="197">
        <v>7.2</v>
      </c>
      <c r="C175" s="115" t="s">
        <v>141</v>
      </c>
      <c r="D175" s="120">
        <f>D176+D190+D195+D196+D197</f>
        <v>5368.7</v>
      </c>
      <c r="E175" s="120">
        <f>E176+E190+E195+E196+E197</f>
        <v>5369.01</v>
      </c>
      <c r="F175" s="120">
        <f>F176+F190+F195+F196+F197</f>
        <v>5329.0839999999998</v>
      </c>
      <c r="G175" s="84"/>
      <c r="H175" s="240"/>
      <c r="I175" s="130"/>
      <c r="J175" s="131"/>
    </row>
    <row r="176" spans="2:10">
      <c r="B176" s="97" t="s">
        <v>170</v>
      </c>
      <c r="C176" s="111" t="s">
        <v>312</v>
      </c>
      <c r="D176" s="123">
        <f t="shared" ref="D176:E176" si="3">+SUM(D177:D189)</f>
        <v>1478.0149999999999</v>
      </c>
      <c r="E176" s="123">
        <f t="shared" si="3"/>
        <v>1576.3489</v>
      </c>
      <c r="F176" s="123">
        <f>+SUM(F177:F189)</f>
        <v>1630.5349999999999</v>
      </c>
      <c r="G176" s="84"/>
      <c r="H176" s="240"/>
      <c r="I176" s="132"/>
      <c r="J176" s="133"/>
    </row>
    <row r="177" spans="2:10">
      <c r="B177" s="106" t="s">
        <v>171</v>
      </c>
      <c r="C177" s="116" t="s">
        <v>333</v>
      </c>
      <c r="D177" s="122">
        <f t="shared" ref="D177:E177" si="4">+D51</f>
        <v>279.10000000000002</v>
      </c>
      <c r="E177" s="122">
        <f t="shared" si="4"/>
        <v>104.97619999999999</v>
      </c>
      <c r="F177" s="122">
        <f t="shared" ref="F177:F189" si="5">+F51</f>
        <v>72.19</v>
      </c>
      <c r="G177" s="237"/>
      <c r="H177" s="240"/>
      <c r="I177" s="134"/>
      <c r="J177" s="135"/>
    </row>
    <row r="178" spans="2:10">
      <c r="B178" s="106" t="s">
        <v>172</v>
      </c>
      <c r="C178" s="116" t="s">
        <v>406</v>
      </c>
      <c r="D178" s="122">
        <f t="shared" ref="D178:E178" si="6">+D52</f>
        <v>19.5</v>
      </c>
      <c r="E178" s="122">
        <f t="shared" si="6"/>
        <v>16.859500000000001</v>
      </c>
      <c r="F178" s="122">
        <f t="shared" si="5"/>
        <v>15.095000000000001</v>
      </c>
      <c r="G178" s="237"/>
      <c r="H178" s="240"/>
      <c r="I178" s="36"/>
      <c r="J178" s="109"/>
    </row>
    <row r="179" spans="2:10">
      <c r="B179" s="106" t="s">
        <v>173</v>
      </c>
      <c r="C179" s="116" t="s">
        <v>334</v>
      </c>
      <c r="D179" s="122">
        <f t="shared" ref="D179:E179" si="7">+D53</f>
        <v>0</v>
      </c>
      <c r="E179" s="122">
        <f t="shared" si="7"/>
        <v>201.982</v>
      </c>
      <c r="F179" s="122">
        <f t="shared" si="5"/>
        <v>233.81</v>
      </c>
      <c r="G179" s="237"/>
      <c r="H179" s="240"/>
      <c r="I179" s="36"/>
      <c r="J179" s="109"/>
    </row>
    <row r="180" spans="2:10">
      <c r="B180" s="106" t="s">
        <v>174</v>
      </c>
      <c r="C180" s="116" t="s">
        <v>335</v>
      </c>
      <c r="D180" s="122">
        <f t="shared" ref="D180:E180" si="8">+D54</f>
        <v>162.69999999999999</v>
      </c>
      <c r="E180" s="122">
        <f t="shared" si="8"/>
        <v>125.7252</v>
      </c>
      <c r="F180" s="122">
        <f t="shared" si="5"/>
        <v>111.07899999999999</v>
      </c>
      <c r="G180" s="237"/>
      <c r="H180" s="240"/>
      <c r="I180" s="36"/>
      <c r="J180" s="109"/>
    </row>
    <row r="181" spans="2:10">
      <c r="B181" s="106" t="s">
        <v>325</v>
      </c>
      <c r="C181" s="116" t="s">
        <v>343</v>
      </c>
      <c r="D181" s="122">
        <f t="shared" ref="D181:E181" si="9">+D55</f>
        <v>0</v>
      </c>
      <c r="E181" s="122">
        <f t="shared" si="9"/>
        <v>0</v>
      </c>
      <c r="F181" s="122">
        <f t="shared" si="5"/>
        <v>0</v>
      </c>
      <c r="G181" s="237"/>
      <c r="H181" s="240"/>
      <c r="I181" s="36"/>
      <c r="J181" s="109"/>
    </row>
    <row r="182" spans="2:10">
      <c r="B182" s="106" t="s">
        <v>326</v>
      </c>
      <c r="C182" s="116" t="s">
        <v>336</v>
      </c>
      <c r="D182" s="122">
        <f t="shared" ref="D182:E182" si="10">+D56</f>
        <v>27.5</v>
      </c>
      <c r="E182" s="122">
        <f t="shared" si="10"/>
        <v>22.357800000000001</v>
      </c>
      <c r="F182" s="122">
        <f t="shared" si="5"/>
        <v>21.440999999999999</v>
      </c>
      <c r="G182" s="237"/>
      <c r="H182" s="240"/>
      <c r="I182" s="36"/>
      <c r="J182" s="109"/>
    </row>
    <row r="183" spans="2:10">
      <c r="B183" s="106" t="s">
        <v>327</v>
      </c>
      <c r="C183" s="116" t="s">
        <v>337</v>
      </c>
      <c r="D183" s="122">
        <f t="shared" ref="D183:E183" si="11">+D57</f>
        <v>593</v>
      </c>
      <c r="E183" s="122">
        <f t="shared" si="11"/>
        <v>719.82140000000004</v>
      </c>
      <c r="F183" s="122">
        <f t="shared" si="5"/>
        <v>799.68200000000002</v>
      </c>
      <c r="G183" s="237"/>
      <c r="H183" s="240"/>
      <c r="I183" s="36"/>
      <c r="J183" s="109"/>
    </row>
    <row r="184" spans="2:10">
      <c r="B184" s="106" t="s">
        <v>328</v>
      </c>
      <c r="C184" s="116" t="s">
        <v>338</v>
      </c>
      <c r="D184" s="122">
        <f t="shared" ref="D184:E184" si="12">+D58</f>
        <v>284.8</v>
      </c>
      <c r="E184" s="122">
        <f t="shared" si="12"/>
        <v>282.03090000000003</v>
      </c>
      <c r="F184" s="122">
        <f t="shared" si="5"/>
        <v>266.45499999999998</v>
      </c>
      <c r="G184" s="237"/>
      <c r="H184" s="240"/>
      <c r="I184" s="36"/>
      <c r="J184" s="109"/>
    </row>
    <row r="185" spans="2:10">
      <c r="B185" s="106" t="s">
        <v>329</v>
      </c>
      <c r="C185" s="116" t="s">
        <v>339</v>
      </c>
      <c r="D185" s="122">
        <f t="shared" ref="D185:E185" si="13">+D59</f>
        <v>21.4</v>
      </c>
      <c r="E185" s="122">
        <f t="shared" si="13"/>
        <v>19.657599999999999</v>
      </c>
      <c r="F185" s="122">
        <f t="shared" si="5"/>
        <v>19.968</v>
      </c>
      <c r="G185" s="237"/>
      <c r="H185" s="240"/>
      <c r="I185" s="36"/>
      <c r="J185" s="109"/>
    </row>
    <row r="186" spans="2:10">
      <c r="B186" s="106" t="s">
        <v>330</v>
      </c>
      <c r="C186" s="116" t="s">
        <v>340</v>
      </c>
      <c r="D186" s="122">
        <f t="shared" ref="D186:E186" si="14">+D60</f>
        <v>3.1</v>
      </c>
      <c r="E186" s="122">
        <f t="shared" si="14"/>
        <v>2.1292</v>
      </c>
      <c r="F186" s="122">
        <f t="shared" si="5"/>
        <v>2.62</v>
      </c>
      <c r="G186" s="237"/>
      <c r="H186" s="240"/>
      <c r="I186" s="36"/>
      <c r="J186" s="109"/>
    </row>
    <row r="187" spans="2:10">
      <c r="B187" s="106" t="s">
        <v>331</v>
      </c>
      <c r="C187" s="116" t="s">
        <v>341</v>
      </c>
      <c r="D187" s="122">
        <f t="shared" ref="D187:E187" si="15">+D61</f>
        <v>9.8000000000000007</v>
      </c>
      <c r="E187" s="122">
        <f t="shared" si="15"/>
        <v>8.7506000000000004</v>
      </c>
      <c r="F187" s="122">
        <f t="shared" si="5"/>
        <v>10.426</v>
      </c>
      <c r="G187" s="237"/>
      <c r="H187" s="240"/>
      <c r="I187" s="36"/>
      <c r="J187" s="109"/>
    </row>
    <row r="188" spans="2:10">
      <c r="B188" s="106" t="s">
        <v>332</v>
      </c>
      <c r="C188" s="116" t="s">
        <v>313</v>
      </c>
      <c r="D188" s="122">
        <f t="shared" ref="D188:E188" si="16">+D62</f>
        <v>32.615000000000002</v>
      </c>
      <c r="E188" s="122">
        <f t="shared" si="16"/>
        <v>29.317299999999999</v>
      </c>
      <c r="F188" s="122">
        <f t="shared" si="5"/>
        <v>31.146000000000001</v>
      </c>
      <c r="G188" s="237"/>
      <c r="H188" s="240"/>
      <c r="I188" s="36"/>
      <c r="J188" s="136"/>
    </row>
    <row r="189" spans="2:10">
      <c r="B189" s="106" t="s">
        <v>342</v>
      </c>
      <c r="C189" s="116" t="s">
        <v>344</v>
      </c>
      <c r="D189" s="122">
        <f t="shared" ref="D189:E189" si="17">+D63</f>
        <v>44.5</v>
      </c>
      <c r="E189" s="122">
        <f t="shared" si="17"/>
        <v>42.741199999999999</v>
      </c>
      <c r="F189" s="122">
        <f t="shared" si="5"/>
        <v>46.622999999999998</v>
      </c>
      <c r="G189" s="237"/>
      <c r="H189" s="240"/>
      <c r="I189" s="134"/>
      <c r="J189" s="135"/>
    </row>
    <row r="190" spans="2:10">
      <c r="B190" s="97" t="s">
        <v>175</v>
      </c>
      <c r="C190" s="111" t="s">
        <v>195</v>
      </c>
      <c r="D190" s="123">
        <f t="shared" ref="D190:E190" si="18">+D17</f>
        <v>105.1</v>
      </c>
      <c r="E190" s="123">
        <f t="shared" si="18"/>
        <v>105.093</v>
      </c>
      <c r="F190" s="123">
        <f>+F17</f>
        <v>100.393</v>
      </c>
      <c r="G190" s="84"/>
      <c r="H190" s="240"/>
      <c r="I190" s="134"/>
      <c r="J190" s="135"/>
    </row>
    <row r="191" spans="2:10">
      <c r="B191" s="106" t="s">
        <v>176</v>
      </c>
      <c r="C191" s="116" t="s">
        <v>315</v>
      </c>
      <c r="D191" s="123"/>
      <c r="E191" s="123">
        <f t="shared" ref="E191" si="19">+E18+E20+E19</f>
        <v>73.632000000000005</v>
      </c>
      <c r="F191" s="123">
        <f>+F18+F20+F19</f>
        <v>71.641999999999996</v>
      </c>
      <c r="G191" s="237"/>
      <c r="H191" s="240"/>
      <c r="I191" s="134"/>
      <c r="J191" s="135"/>
    </row>
    <row r="192" spans="2:10">
      <c r="B192" s="106" t="s">
        <v>177</v>
      </c>
      <c r="C192" s="116" t="s">
        <v>245</v>
      </c>
      <c r="D192" s="122"/>
      <c r="E192" s="122">
        <v>0</v>
      </c>
      <c r="F192" s="122">
        <v>0</v>
      </c>
      <c r="G192" s="237"/>
      <c r="H192" s="240"/>
      <c r="I192" s="134"/>
      <c r="J192" s="135"/>
    </row>
    <row r="193" spans="2:10">
      <c r="B193" s="106" t="s">
        <v>247</v>
      </c>
      <c r="C193" s="116" t="s">
        <v>246</v>
      </c>
      <c r="D193" s="122"/>
      <c r="E193" s="122">
        <f t="shared" ref="E193" si="20">E21</f>
        <v>22.834</v>
      </c>
      <c r="F193" s="122">
        <f>F21</f>
        <v>20.149000000000001</v>
      </c>
      <c r="G193" s="237"/>
      <c r="H193" s="240"/>
      <c r="I193" s="134"/>
      <c r="J193" s="135"/>
    </row>
    <row r="194" spans="2:10">
      <c r="B194" s="106" t="s">
        <v>301</v>
      </c>
      <c r="C194" s="116" t="s">
        <v>303</v>
      </c>
      <c r="D194" s="122"/>
      <c r="E194" s="122">
        <f t="shared" ref="E194" si="21">+E22</f>
        <v>8.6270000000000007</v>
      </c>
      <c r="F194" s="122">
        <f>+F22</f>
        <v>8.6020000000000003</v>
      </c>
      <c r="G194" s="237"/>
      <c r="H194" s="240"/>
      <c r="I194" s="134"/>
      <c r="J194" s="135"/>
    </row>
    <row r="195" spans="2:10">
      <c r="B195" s="97" t="s">
        <v>178</v>
      </c>
      <c r="C195" s="111" t="s">
        <v>39</v>
      </c>
      <c r="D195" s="123">
        <f t="shared" ref="D195:E195" si="22">D25+D162</f>
        <v>1877.7</v>
      </c>
      <c r="E195" s="123">
        <f t="shared" si="22"/>
        <v>1877.826</v>
      </c>
      <c r="F195" s="123">
        <f>F25+F162</f>
        <v>1855.03</v>
      </c>
      <c r="G195" s="84"/>
      <c r="H195" s="240"/>
      <c r="I195" s="36"/>
      <c r="J195" s="136"/>
    </row>
    <row r="196" spans="2:10">
      <c r="B196" s="97" t="s">
        <v>179</v>
      </c>
      <c r="C196" s="111" t="s">
        <v>40</v>
      </c>
      <c r="D196" s="123">
        <f t="shared" ref="D196:E196" si="23">+D23</f>
        <v>161.9</v>
      </c>
      <c r="E196" s="123">
        <f t="shared" si="23"/>
        <v>161.90899999999999</v>
      </c>
      <c r="F196" s="123">
        <f>+F23</f>
        <v>115.026</v>
      </c>
      <c r="G196" s="84"/>
      <c r="H196" s="240"/>
      <c r="I196" s="134"/>
      <c r="J196" s="135"/>
    </row>
    <row r="197" spans="2:10" ht="14.25" thickBot="1">
      <c r="B197" s="97" t="s">
        <v>180</v>
      </c>
      <c r="C197" s="111" t="s">
        <v>41</v>
      </c>
      <c r="D197" s="123">
        <f t="shared" ref="D197:E197" si="24">+D24+D26+D27+D28-(D176-D15-D16)</f>
        <v>1745.9850000000001</v>
      </c>
      <c r="E197" s="123">
        <f t="shared" si="24"/>
        <v>1647.8331000000001</v>
      </c>
      <c r="F197" s="123">
        <f>+F24+F26+F27+F28-(F176-F15-F16)</f>
        <v>1628.1000000000001</v>
      </c>
      <c r="G197" s="84"/>
      <c r="H197" s="240"/>
      <c r="I197" s="134"/>
      <c r="J197" s="135"/>
    </row>
    <row r="198" spans="2:10" ht="15.75" thickTop="1" thickBot="1">
      <c r="B198" s="198">
        <v>7.3</v>
      </c>
      <c r="C198" s="112" t="s">
        <v>42</v>
      </c>
      <c r="D198" s="235">
        <f>D171-D172-D175</f>
        <v>-15.299999999999272</v>
      </c>
      <c r="E198" s="235">
        <f>E171-E172-E175</f>
        <v>4.047999999998865</v>
      </c>
      <c r="F198" s="235">
        <f>F171-F172-F175</f>
        <v>-2.9999999998835847E-2</v>
      </c>
      <c r="G198" s="237"/>
      <c r="H198" s="240"/>
      <c r="I198" s="36"/>
      <c r="J198" s="136"/>
    </row>
    <row r="199" spans="2:10" ht="14.25" thickTop="1">
      <c r="D199" s="433"/>
      <c r="E199" s="433"/>
      <c r="G199" s="240"/>
      <c r="H199" s="36"/>
      <c r="I199" s="136"/>
    </row>
    <row r="200" spans="2:10">
      <c r="B200" s="51" t="s">
        <v>75</v>
      </c>
      <c r="G200" s="240"/>
      <c r="H200" s="36"/>
      <c r="I200" s="129"/>
    </row>
    <row r="201" spans="2:10">
      <c r="C201" s="150"/>
    </row>
    <row r="203" spans="2:10">
      <c r="C203" s="512"/>
    </row>
    <row r="204" spans="2:10">
      <c r="C204" s="512"/>
    </row>
    <row r="205" spans="2:10">
      <c r="C205" s="512"/>
    </row>
    <row r="206" spans="2:10">
      <c r="C206" s="512"/>
    </row>
    <row r="207" spans="2:10">
      <c r="C207" s="512"/>
    </row>
  </sheetData>
  <sortState ref="I49:I61">
    <sortCondition ref="I48"/>
  </sortState>
  <mergeCells count="1">
    <mergeCell ref="C113:F113"/>
  </mergeCells>
  <hyperlinks>
    <hyperlink ref="B1" location="Սկիզբ!A1" display="Դեպի սկիզբ"/>
    <hyperlink ref="B200" location="'Մուտք 1'!B1" display="Դեպի վեր"/>
    <hyperlink ref="C33" r:id="rId1"/>
    <hyperlink ref="C68" r:id="rId2"/>
  </hyperlinks>
  <pageMargins left="0.2" right="0.28000000000000003" top="0.25" bottom="0.25" header="0.3" footer="0.3"/>
  <pageSetup paperSize="9" scale="71" orientation="portrait" horizontalDpi="300" verticalDpi="300" r:id="rId3"/>
  <rowBreaks count="1" manualBreakCount="1">
    <brk id="27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showGridLines="0" zoomScale="90" zoomScaleNormal="90" workbookViewId="0">
      <selection activeCell="G34" sqref="G34"/>
    </sheetView>
  </sheetViews>
  <sheetFormatPr defaultRowHeight="13.5"/>
  <cols>
    <col min="1" max="1" width="3.85546875" style="28" customWidth="1"/>
    <col min="2" max="2" width="8" style="30" customWidth="1"/>
    <col min="3" max="3" width="78.42578125" style="31" customWidth="1"/>
    <col min="4" max="4" width="10.85546875" style="31" customWidth="1"/>
    <col min="5" max="6" width="11" style="40" customWidth="1"/>
    <col min="7" max="7" width="11" style="28" customWidth="1"/>
    <col min="8" max="8" width="13.5703125" style="28" bestFit="1" customWidth="1"/>
    <col min="9" max="16384" width="9.140625" style="28"/>
  </cols>
  <sheetData>
    <row r="1" spans="1:7" ht="20.25" customHeight="1">
      <c r="B1" s="51" t="s">
        <v>76</v>
      </c>
      <c r="C1" s="28"/>
      <c r="D1" s="28"/>
    </row>
    <row r="2" spans="1:7" ht="20.25" customHeight="1">
      <c r="B2" s="53" t="s">
        <v>119</v>
      </c>
      <c r="C2" s="53"/>
      <c r="D2" s="53"/>
    </row>
    <row r="3" spans="1:7" ht="25.5" customHeight="1">
      <c r="B3" s="32" t="s">
        <v>196</v>
      </c>
      <c r="C3" s="50"/>
      <c r="D3" s="50"/>
      <c r="E3" s="39"/>
      <c r="F3" s="39"/>
    </row>
    <row r="4" spans="1:7" s="54" customFormat="1" ht="12.75">
      <c r="B4" s="55" t="s">
        <v>72</v>
      </c>
      <c r="C4" s="58" t="s">
        <v>770</v>
      </c>
      <c r="D4" s="58"/>
      <c r="E4" s="315"/>
      <c r="F4" s="315"/>
    </row>
    <row r="5" spans="1:7" s="54" customFormat="1" ht="12.75">
      <c r="B5" s="55"/>
      <c r="C5" s="481" t="s">
        <v>647</v>
      </c>
      <c r="D5" s="56"/>
      <c r="E5" s="57"/>
      <c r="F5" s="57"/>
    </row>
    <row r="6" spans="1:7" ht="6.75" customHeight="1">
      <c r="B6" s="33"/>
      <c r="C6" s="41"/>
      <c r="D6" s="41"/>
      <c r="E6" s="39"/>
      <c r="F6" s="39"/>
    </row>
    <row r="7" spans="1:7" s="29" customFormat="1" ht="27">
      <c r="A7" s="230"/>
      <c r="B7" s="59" t="s">
        <v>139</v>
      </c>
      <c r="C7" s="60"/>
      <c r="D7" s="391" t="s">
        <v>408</v>
      </c>
      <c r="E7" s="391" t="s">
        <v>409</v>
      </c>
      <c r="F7" s="391" t="s">
        <v>577</v>
      </c>
    </row>
    <row r="8" spans="1:7" ht="15" customHeight="1">
      <c r="A8" s="231"/>
      <c r="B8" s="76">
        <v>1</v>
      </c>
      <c r="C8" s="47" t="s">
        <v>71</v>
      </c>
      <c r="D8" s="49">
        <v>2450.9</v>
      </c>
      <c r="E8" s="49">
        <v>2286.6</v>
      </c>
      <c r="F8" s="49">
        <f>SUM(F9:F10)</f>
        <v>2233.1</v>
      </c>
      <c r="G8" s="29"/>
    </row>
    <row r="9" spans="1:7" ht="15" customHeight="1">
      <c r="A9" s="231"/>
      <c r="B9" s="62">
        <v>1.1000000000000001</v>
      </c>
      <c r="C9" s="44" t="s">
        <v>59</v>
      </c>
      <c r="D9" s="45">
        <v>2061.6999999999998</v>
      </c>
      <c r="E9" s="45">
        <v>1928.6</v>
      </c>
      <c r="F9" s="45">
        <v>1867.1</v>
      </c>
      <c r="G9" s="29"/>
    </row>
    <row r="10" spans="1:7" ht="15" customHeight="1">
      <c r="A10" s="231"/>
      <c r="B10" s="62">
        <v>1.2</v>
      </c>
      <c r="C10" s="44" t="s">
        <v>60</v>
      </c>
      <c r="D10" s="45">
        <v>389.2</v>
      </c>
      <c r="E10" s="45">
        <v>358</v>
      </c>
      <c r="F10" s="45">
        <v>366</v>
      </c>
      <c r="G10" s="474"/>
    </row>
    <row r="11" spans="1:7" s="52" customFormat="1" ht="15" customHeight="1">
      <c r="A11" s="229"/>
      <c r="B11" s="76">
        <v>2</v>
      </c>
      <c r="C11" s="47" t="s">
        <v>120</v>
      </c>
      <c r="D11" s="49">
        <v>45.7</v>
      </c>
      <c r="E11" s="49">
        <v>15</v>
      </c>
      <c r="F11" s="49">
        <v>50.2</v>
      </c>
      <c r="G11" s="474"/>
    </row>
    <row r="12" spans="1:7" s="52" customFormat="1" ht="14.25">
      <c r="A12" s="229"/>
      <c r="B12" s="76">
        <v>3</v>
      </c>
      <c r="C12" s="47" t="s">
        <v>61</v>
      </c>
      <c r="D12" s="49">
        <v>5.2</v>
      </c>
      <c r="E12" s="49">
        <v>4.0999999999999996</v>
      </c>
      <c r="F12" s="49">
        <v>3.5</v>
      </c>
      <c r="G12" s="474"/>
    </row>
    <row r="13" spans="1:7" s="52" customFormat="1" ht="15" customHeight="1">
      <c r="A13" s="229"/>
      <c r="B13" s="76">
        <v>4</v>
      </c>
      <c r="C13" s="47" t="s">
        <v>74</v>
      </c>
      <c r="D13" s="49">
        <v>102</v>
      </c>
      <c r="E13" s="49">
        <v>97.3</v>
      </c>
      <c r="F13" s="49">
        <v>102.5</v>
      </c>
      <c r="G13" s="474"/>
    </row>
    <row r="14" spans="1:7" ht="15" customHeight="1">
      <c r="A14" s="231"/>
      <c r="B14" s="62">
        <v>4.0999999999999996</v>
      </c>
      <c r="C14" s="44" t="s">
        <v>58</v>
      </c>
      <c r="D14" s="45">
        <v>102</v>
      </c>
      <c r="E14" s="45">
        <v>97.2</v>
      </c>
      <c r="F14" s="45">
        <v>102</v>
      </c>
      <c r="G14" s="474"/>
    </row>
    <row r="15" spans="1:7" ht="15" customHeight="1">
      <c r="A15" s="231"/>
      <c r="B15" s="62">
        <v>4.2</v>
      </c>
      <c r="C15" s="44" t="s">
        <v>57</v>
      </c>
      <c r="D15" s="45">
        <v>0.02</v>
      </c>
      <c r="E15" s="45">
        <v>0.1</v>
      </c>
      <c r="F15" s="45">
        <v>0.5</v>
      </c>
      <c r="G15" s="474"/>
    </row>
    <row r="16" spans="1:7" s="52" customFormat="1" ht="15" customHeight="1">
      <c r="A16" s="229"/>
      <c r="B16" s="76">
        <v>5</v>
      </c>
      <c r="C16" s="47" t="s">
        <v>62</v>
      </c>
      <c r="D16" s="49">
        <v>73.400000000000006</v>
      </c>
      <c r="E16" s="49">
        <v>48</v>
      </c>
      <c r="F16" s="49">
        <v>48.3</v>
      </c>
      <c r="G16" s="474"/>
    </row>
    <row r="17" spans="1:13" s="52" customFormat="1" ht="15" customHeight="1">
      <c r="A17" s="229"/>
      <c r="B17" s="76">
        <v>6</v>
      </c>
      <c r="C17" s="47" t="s">
        <v>63</v>
      </c>
      <c r="D17" s="49">
        <v>2315.9</v>
      </c>
      <c r="E17" s="49">
        <f>+E8+E11-E12-E13-E16</f>
        <v>2152.1999999999998</v>
      </c>
      <c r="F17" s="49">
        <f>+F8+F11-F12-F13-F16</f>
        <v>2128.9999999999995</v>
      </c>
      <c r="G17" s="474"/>
    </row>
    <row r="18" spans="1:13">
      <c r="A18" s="231"/>
      <c r="B18" s="62">
        <v>6.1</v>
      </c>
      <c r="C18" s="44" t="s">
        <v>56</v>
      </c>
      <c r="D18" s="45">
        <v>260.39999999999998</v>
      </c>
      <c r="E18" s="45">
        <v>288.39999999999998</v>
      </c>
      <c r="F18" s="45">
        <f>244.4-164.927</f>
        <v>79.473000000000013</v>
      </c>
      <c r="G18" s="474"/>
      <c r="H18"/>
      <c r="I18"/>
    </row>
    <row r="19" spans="1:13" ht="15" customHeight="1">
      <c r="A19" s="231"/>
      <c r="B19" s="62">
        <v>6.2</v>
      </c>
      <c r="C19" s="44" t="s">
        <v>64</v>
      </c>
      <c r="D19" s="45">
        <v>2055.5</v>
      </c>
      <c r="E19" s="45">
        <v>1793.8</v>
      </c>
      <c r="F19" s="45">
        <v>1888.1</v>
      </c>
      <c r="G19" s="474"/>
      <c r="H19" s="158"/>
    </row>
    <row r="20" spans="1:13" s="52" customFormat="1" ht="14.25">
      <c r="A20" s="229"/>
      <c r="B20" s="76">
        <v>7</v>
      </c>
      <c r="C20" s="47" t="s">
        <v>65</v>
      </c>
      <c r="D20" s="49">
        <v>3.1</v>
      </c>
      <c r="E20" s="49">
        <v>3</v>
      </c>
      <c r="F20" s="49">
        <v>3.1</v>
      </c>
      <c r="G20" s="474"/>
    </row>
    <row r="21" spans="1:13" s="258" customFormat="1" ht="15" customHeight="1">
      <c r="A21" s="256"/>
      <c r="B21" s="257">
        <v>8</v>
      </c>
      <c r="C21" s="47" t="s">
        <v>66</v>
      </c>
      <c r="D21" s="49">
        <v>0.9</v>
      </c>
      <c r="E21" s="49">
        <v>0.7</v>
      </c>
      <c r="F21" s="49">
        <v>0.7</v>
      </c>
    </row>
    <row r="22" spans="1:13" s="52" customFormat="1" ht="15" customHeight="1">
      <c r="A22" s="229"/>
      <c r="B22" s="76">
        <v>9</v>
      </c>
      <c r="C22" s="47" t="s">
        <v>67</v>
      </c>
      <c r="D22" s="49">
        <v>42.7</v>
      </c>
      <c r="E22" s="49">
        <v>36.5</v>
      </c>
      <c r="F22" s="49">
        <v>40.1</v>
      </c>
    </row>
    <row r="23" spans="1:13" s="52" customFormat="1" ht="15" customHeight="1">
      <c r="A23" s="229"/>
      <c r="B23" s="76">
        <v>10</v>
      </c>
      <c r="C23" s="47" t="s">
        <v>70</v>
      </c>
      <c r="D23" s="49">
        <v>2008.8</v>
      </c>
      <c r="E23" s="49">
        <f>+E17-E20-E21-E22-E18</f>
        <v>1823.6</v>
      </c>
      <c r="F23" s="49">
        <f>+F17-F20-F21-F22-F18</f>
        <v>2005.627</v>
      </c>
      <c r="G23" s="279"/>
      <c r="H23" s="912"/>
    </row>
    <row r="24" spans="1:13" ht="15" customHeight="1">
      <c r="A24" s="231"/>
      <c r="B24" s="62">
        <v>10.1</v>
      </c>
      <c r="C24" s="44" t="s">
        <v>51</v>
      </c>
      <c r="D24" s="45">
        <v>515.4</v>
      </c>
      <c r="E24" s="286">
        <v>417.91699999999997</v>
      </c>
      <c r="F24" s="45">
        <v>581</v>
      </c>
    </row>
    <row r="25" spans="1:13" ht="15" customHeight="1">
      <c r="A25" s="231"/>
      <c r="B25" s="62">
        <v>10.199999999999999</v>
      </c>
      <c r="C25" s="44" t="s">
        <v>52</v>
      </c>
      <c r="D25" s="45">
        <v>594.1</v>
      </c>
      <c r="E25" s="45">
        <f>SUM(E26:E27)</f>
        <v>654</v>
      </c>
      <c r="F25" s="45">
        <v>603.70000000000005</v>
      </c>
    </row>
    <row r="26" spans="1:13" ht="15" customHeight="1">
      <c r="A26" s="231"/>
      <c r="B26" s="476" t="s">
        <v>213</v>
      </c>
      <c r="C26" s="477" t="s">
        <v>143</v>
      </c>
      <c r="D26" s="478">
        <f t="shared" ref="D26:E26" si="0">D68</f>
        <v>589.36685519674029</v>
      </c>
      <c r="E26" s="478">
        <f t="shared" si="0"/>
        <v>648</v>
      </c>
      <c r="F26" s="478">
        <f>F68</f>
        <v>598.35800000000006</v>
      </c>
    </row>
    <row r="27" spans="1:13" ht="15" customHeight="1">
      <c r="A27" s="231"/>
      <c r="B27" s="476" t="s">
        <v>214</v>
      </c>
      <c r="C27" s="477" t="s">
        <v>137</v>
      </c>
      <c r="D27" s="478">
        <f t="shared" ref="D27:E27" si="1">D70</f>
        <v>4.7331448032597336</v>
      </c>
      <c r="E27" s="478">
        <f t="shared" si="1"/>
        <v>6</v>
      </c>
      <c r="F27" s="478">
        <f>F70</f>
        <v>5.3439999999999994</v>
      </c>
    </row>
    <row r="28" spans="1:13" ht="15" customHeight="1">
      <c r="A28" s="231"/>
      <c r="B28" s="62">
        <v>10.3</v>
      </c>
      <c r="C28" s="44" t="s">
        <v>53</v>
      </c>
      <c r="D28" s="45">
        <v>252.1</v>
      </c>
      <c r="E28" s="45">
        <v>207.7</v>
      </c>
      <c r="F28" s="45">
        <f>F48</f>
        <v>191.24550000000005</v>
      </c>
    </row>
    <row r="29" spans="1:13" ht="15" customHeight="1">
      <c r="A29" s="231"/>
      <c r="B29" s="62">
        <v>10.4</v>
      </c>
      <c r="C29" s="44" t="s">
        <v>54</v>
      </c>
      <c r="D29" s="45">
        <v>481.7</v>
      </c>
      <c r="E29" s="72">
        <v>384.91</v>
      </c>
      <c r="F29" s="45">
        <v>467.3</v>
      </c>
      <c r="G29" s="140"/>
      <c r="H29" s="140"/>
    </row>
    <row r="30" spans="1:13" ht="15" customHeight="1">
      <c r="A30" s="231"/>
      <c r="B30" s="62">
        <v>10.5</v>
      </c>
      <c r="C30" s="44" t="s">
        <v>55</v>
      </c>
      <c r="D30" s="45">
        <v>49.1</v>
      </c>
      <c r="E30" s="45">
        <v>47</v>
      </c>
      <c r="F30" s="45">
        <v>54.3</v>
      </c>
      <c r="G30" s="140"/>
      <c r="H30" s="432"/>
      <c r="I30" s="432"/>
    </row>
    <row r="31" spans="1:13" ht="15" customHeight="1">
      <c r="A31" s="231"/>
      <c r="B31" s="62">
        <v>10.6</v>
      </c>
      <c r="C31" s="44" t="s">
        <v>68</v>
      </c>
      <c r="D31" s="45">
        <v>116.3</v>
      </c>
      <c r="E31" s="45">
        <v>112.1</v>
      </c>
      <c r="F31" s="45">
        <v>105.64</v>
      </c>
      <c r="G31" s="140"/>
      <c r="H31" s="432"/>
      <c r="I31" s="432"/>
    </row>
    <row r="32" spans="1:13" ht="15" customHeight="1">
      <c r="A32" s="231"/>
      <c r="B32" s="224">
        <v>10.7</v>
      </c>
      <c r="C32" s="225" t="s">
        <v>40</v>
      </c>
      <c r="D32" s="205"/>
      <c r="E32" s="205"/>
      <c r="F32" s="205"/>
      <c r="G32" s="28" t="s">
        <v>308</v>
      </c>
      <c r="I32" s="302"/>
      <c r="J32" s="302"/>
      <c r="K32" s="302"/>
      <c r="L32" s="302"/>
      <c r="M32" s="302"/>
    </row>
    <row r="33" spans="1:10" s="52" customFormat="1" ht="15" customHeight="1">
      <c r="A33" s="229"/>
      <c r="B33" s="76">
        <v>11</v>
      </c>
      <c r="C33" s="47" t="s">
        <v>69</v>
      </c>
      <c r="D33" s="49">
        <v>8214</v>
      </c>
      <c r="E33" s="49">
        <v>8276</v>
      </c>
      <c r="F33" s="49">
        <v>8193</v>
      </c>
    </row>
    <row r="34" spans="1:10" s="229" customFormat="1" ht="15" customHeight="1">
      <c r="B34" s="199"/>
      <c r="C34" s="34"/>
      <c r="D34" s="34"/>
      <c r="E34" s="74"/>
      <c r="F34" s="74"/>
      <c r="G34" s="475"/>
    </row>
    <row r="35" spans="1:10" ht="14.25">
      <c r="A35" s="231"/>
      <c r="B35" s="33"/>
      <c r="C35" s="34"/>
      <c r="D35" s="34"/>
      <c r="E35" s="35"/>
      <c r="F35" s="35"/>
    </row>
    <row r="36" spans="1:10" s="90" customFormat="1" ht="14.25">
      <c r="A36" s="255"/>
      <c r="B36" s="32" t="s">
        <v>320</v>
      </c>
      <c r="C36" s="232"/>
      <c r="D36" s="232"/>
      <c r="E36" s="89"/>
      <c r="F36" s="89"/>
    </row>
    <row r="37" spans="1:10" ht="38.25">
      <c r="A37" s="230"/>
      <c r="B37" s="55" t="s">
        <v>256</v>
      </c>
      <c r="C37" s="58" t="s">
        <v>598</v>
      </c>
      <c r="D37" s="58"/>
      <c r="E37" s="228"/>
      <c r="F37" s="228"/>
      <c r="G37" s="29"/>
    </row>
    <row r="38" spans="1:10">
      <c r="A38" s="230"/>
      <c r="B38" s="55" t="s">
        <v>73</v>
      </c>
      <c r="C38" s="430" t="s">
        <v>578</v>
      </c>
      <c r="D38" s="430"/>
      <c r="E38" s="228"/>
      <c r="F38" s="228"/>
      <c r="G38" s="29"/>
    </row>
    <row r="39" spans="1:10" ht="6.75" customHeight="1">
      <c r="A39" s="231"/>
      <c r="B39" s="33"/>
      <c r="C39" s="41"/>
      <c r="D39" s="41"/>
      <c r="E39" s="39"/>
      <c r="F39" s="39"/>
    </row>
    <row r="40" spans="1:10" ht="27">
      <c r="A40" s="230"/>
      <c r="B40" s="59" t="s">
        <v>139</v>
      </c>
      <c r="C40" s="60"/>
      <c r="D40" s="391" t="s">
        <v>408</v>
      </c>
      <c r="E40" s="391" t="s">
        <v>409</v>
      </c>
      <c r="F40" s="391" t="s">
        <v>577</v>
      </c>
      <c r="G40" s="29"/>
    </row>
    <row r="41" spans="1:10">
      <c r="A41" s="230"/>
      <c r="B41" s="80">
        <v>1.3</v>
      </c>
      <c r="C41" s="46" t="s">
        <v>322</v>
      </c>
      <c r="D41" s="226">
        <v>18.13</v>
      </c>
      <c r="E41" s="226">
        <v>126.54975899999999</v>
      </c>
      <c r="F41" s="226">
        <v>19.202000000000002</v>
      </c>
      <c r="G41" s="317"/>
    </row>
    <row r="42" spans="1:10" ht="14.25">
      <c r="A42" s="29"/>
      <c r="B42" s="227"/>
      <c r="C42" s="314"/>
      <c r="D42" s="314"/>
      <c r="E42" s="228"/>
      <c r="F42" s="313"/>
      <c r="G42" s="316"/>
    </row>
    <row r="43" spans="1:10" ht="14.25">
      <c r="A43" s="29"/>
      <c r="B43" s="227"/>
      <c r="C43" s="314"/>
      <c r="D43" s="314"/>
      <c r="E43" s="228"/>
      <c r="F43" s="313"/>
      <c r="G43" s="316"/>
    </row>
    <row r="44" spans="1:10" ht="14.25">
      <c r="B44" s="32" t="s">
        <v>347</v>
      </c>
      <c r="E44" s="39"/>
      <c r="F44" s="39"/>
      <c r="G44" s="239"/>
      <c r="H44" s="240"/>
      <c r="I44" s="39"/>
      <c r="J44" s="69"/>
    </row>
    <row r="45" spans="1:10" s="231" customFormat="1" ht="38.25">
      <c r="B45" s="55" t="s">
        <v>72</v>
      </c>
      <c r="C45" s="58" t="s">
        <v>599</v>
      </c>
      <c r="D45" s="58"/>
      <c r="E45" s="39"/>
      <c r="F45" s="39"/>
      <c r="G45" s="239"/>
      <c r="H45" s="240"/>
      <c r="I45" s="39"/>
      <c r="J45" s="70"/>
    </row>
    <row r="46" spans="1:10" ht="6.75" customHeight="1">
      <c r="B46" s="33"/>
      <c r="C46" s="41"/>
      <c r="D46" s="41"/>
      <c r="E46" s="39"/>
      <c r="F46" s="39"/>
      <c r="G46" s="239"/>
      <c r="H46" s="240"/>
      <c r="I46" s="39"/>
      <c r="J46" s="70"/>
    </row>
    <row r="47" spans="1:10" ht="27">
      <c r="B47" s="64">
        <v>7.2</v>
      </c>
      <c r="C47" s="47" t="s">
        <v>141</v>
      </c>
      <c r="D47" s="389" t="s">
        <v>408</v>
      </c>
      <c r="E47" s="389" t="s">
        <v>409</v>
      </c>
      <c r="F47" s="389" t="s">
        <v>577</v>
      </c>
      <c r="G47" s="239"/>
      <c r="H47" s="240"/>
      <c r="I47" s="39"/>
      <c r="J47" s="70"/>
    </row>
    <row r="48" spans="1:10" ht="14.25">
      <c r="B48" s="62" t="s">
        <v>170</v>
      </c>
      <c r="C48" s="42" t="s">
        <v>316</v>
      </c>
      <c r="D48" s="43">
        <f>SUM(D49:D61)</f>
        <v>252.1</v>
      </c>
      <c r="E48" s="43">
        <f>SUM(E49:E61)</f>
        <v>207.67259999999999</v>
      </c>
      <c r="F48" s="43">
        <f>SUM(F49:F61)</f>
        <v>191.24550000000005</v>
      </c>
      <c r="G48" s="237"/>
      <c r="H48" s="240"/>
      <c r="I48" s="39"/>
      <c r="J48" s="70"/>
    </row>
    <row r="49" spans="2:10">
      <c r="B49" s="322" t="s">
        <v>171</v>
      </c>
      <c r="C49" s="44" t="s">
        <v>333</v>
      </c>
      <c r="D49" s="45">
        <v>16.770406328658755</v>
      </c>
      <c r="E49" s="45">
        <v>17.254000000000001</v>
      </c>
      <c r="F49" s="45">
        <v>15.041499999999999</v>
      </c>
      <c r="G49" s="237"/>
      <c r="H49" s="240"/>
      <c r="I49" s="452"/>
      <c r="J49" s="453"/>
    </row>
    <row r="50" spans="2:10">
      <c r="B50" s="322" t="s">
        <v>172</v>
      </c>
      <c r="C50" s="44" t="s">
        <v>345</v>
      </c>
      <c r="D50" s="45">
        <v>6.7081625314635023</v>
      </c>
      <c r="E50" s="45">
        <v>3.8965000000000001</v>
      </c>
      <c r="F50" s="45">
        <v>1.88</v>
      </c>
      <c r="G50" s="237"/>
      <c r="H50" s="240"/>
      <c r="I50" s="452"/>
      <c r="J50" s="453"/>
    </row>
    <row r="51" spans="2:10">
      <c r="B51" s="322" t="s">
        <v>173</v>
      </c>
      <c r="C51" s="44" t="s">
        <v>334</v>
      </c>
      <c r="D51" s="45">
        <v>14.14153182308522</v>
      </c>
      <c r="E51" s="45">
        <v>16.123000000000001</v>
      </c>
      <c r="F51" s="45">
        <v>14.771000000000001</v>
      </c>
      <c r="G51" s="237"/>
      <c r="H51" s="240"/>
      <c r="I51" s="452"/>
      <c r="J51" s="453"/>
    </row>
    <row r="52" spans="2:10">
      <c r="B52" s="322" t="s">
        <v>174</v>
      </c>
      <c r="C52" s="44" t="s">
        <v>335</v>
      </c>
      <c r="D52" s="45">
        <v>105.24563106796114</v>
      </c>
      <c r="E52" s="45">
        <v>77.888800000000003</v>
      </c>
      <c r="F52" s="45">
        <v>65.19</v>
      </c>
      <c r="G52" s="237"/>
      <c r="H52" s="240"/>
      <c r="I52" s="452"/>
      <c r="J52" s="453"/>
    </row>
    <row r="53" spans="2:10">
      <c r="B53" s="322" t="s">
        <v>325</v>
      </c>
      <c r="C53" s="44" t="s">
        <v>343</v>
      </c>
      <c r="D53" s="45">
        <v>0</v>
      </c>
      <c r="E53" s="45">
        <v>0</v>
      </c>
      <c r="F53" s="45">
        <v>0</v>
      </c>
      <c r="G53" s="237"/>
      <c r="H53" s="240"/>
      <c r="I53" s="452"/>
      <c r="J53" s="453"/>
    </row>
    <row r="54" spans="2:10">
      <c r="B54" s="322" t="s">
        <v>326</v>
      </c>
      <c r="C54" s="44" t="s">
        <v>336</v>
      </c>
      <c r="D54" s="45">
        <v>1.1784609852571017</v>
      </c>
      <c r="E54" s="45">
        <v>0.88960000000000006</v>
      </c>
      <c r="F54" s="45">
        <v>0.93</v>
      </c>
      <c r="G54" s="237"/>
      <c r="H54" s="240"/>
      <c r="I54" s="452"/>
      <c r="J54" s="453"/>
    </row>
    <row r="55" spans="2:10">
      <c r="B55" s="322" t="s">
        <v>327</v>
      </c>
      <c r="C55" s="44" t="s">
        <v>337</v>
      </c>
      <c r="D55" s="45">
        <v>5.6203523912261772</v>
      </c>
      <c r="E55" s="45">
        <v>6.2523999999999997</v>
      </c>
      <c r="F55" s="45">
        <v>7.0250000000000004</v>
      </c>
      <c r="G55" s="237"/>
      <c r="H55" s="240"/>
      <c r="I55" s="452"/>
      <c r="J55" s="453"/>
    </row>
    <row r="56" spans="2:10">
      <c r="B56" s="322" t="s">
        <v>328</v>
      </c>
      <c r="C56" s="44" t="s">
        <v>338</v>
      </c>
      <c r="D56" s="45">
        <v>86.934160373966208</v>
      </c>
      <c r="E56" s="45">
        <v>74.127200000000002</v>
      </c>
      <c r="F56" s="45">
        <v>75.724000000000004</v>
      </c>
      <c r="G56" s="237"/>
      <c r="H56" s="240"/>
      <c r="I56" s="452"/>
      <c r="J56" s="453"/>
    </row>
    <row r="57" spans="2:10">
      <c r="B57" s="322" t="s">
        <v>329</v>
      </c>
      <c r="C57" s="44" t="s">
        <v>339</v>
      </c>
      <c r="D57" s="45">
        <v>3.3540812657317511</v>
      </c>
      <c r="E57" s="45">
        <v>4.0221</v>
      </c>
      <c r="F57" s="45">
        <v>4.2130000000000001</v>
      </c>
      <c r="G57" s="237"/>
      <c r="H57" s="240"/>
      <c r="I57" s="452"/>
      <c r="J57" s="453"/>
    </row>
    <row r="58" spans="2:10">
      <c r="B58" s="322" t="s">
        <v>330</v>
      </c>
      <c r="C58" s="44" t="s">
        <v>340</v>
      </c>
      <c r="D58" s="45">
        <v>0</v>
      </c>
      <c r="E58" s="45">
        <v>3.6799999999999999E-2</v>
      </c>
      <c r="F58" s="45">
        <v>0.08</v>
      </c>
      <c r="G58" s="237"/>
      <c r="H58" s="240"/>
      <c r="I58" s="452"/>
      <c r="J58" s="453"/>
    </row>
    <row r="59" spans="2:10">
      <c r="B59" s="322" t="s">
        <v>331</v>
      </c>
      <c r="C59" s="44" t="s">
        <v>341</v>
      </c>
      <c r="D59" s="45">
        <v>0.27195253505933115</v>
      </c>
      <c r="E59" s="45">
        <v>0.33119999999999999</v>
      </c>
      <c r="F59" s="45">
        <v>0.497</v>
      </c>
      <c r="G59" s="237"/>
      <c r="H59" s="240"/>
      <c r="I59" s="452"/>
      <c r="J59" s="453"/>
    </row>
    <row r="60" spans="2:10">
      <c r="B60" s="322" t="s">
        <v>332</v>
      </c>
      <c r="C60" s="44" t="s">
        <v>313</v>
      </c>
      <c r="D60" s="45">
        <v>7.7053218266810495</v>
      </c>
      <c r="E60" s="45">
        <v>5.5546000000000006</v>
      </c>
      <c r="F60" s="45">
        <v>4.3630000000000004</v>
      </c>
      <c r="G60" s="237"/>
      <c r="H60" s="240"/>
      <c r="I60" s="452"/>
      <c r="J60" s="453"/>
    </row>
    <row r="61" spans="2:10" ht="14.25" customHeight="1">
      <c r="B61" s="322" t="s">
        <v>342</v>
      </c>
      <c r="C61" s="44" t="s">
        <v>344</v>
      </c>
      <c r="D61" s="45">
        <v>4.1699388709097436</v>
      </c>
      <c r="E61" s="45">
        <v>1.2964</v>
      </c>
      <c r="F61" s="45">
        <v>1.5309999999999999</v>
      </c>
      <c r="G61" s="237"/>
      <c r="H61" s="240"/>
      <c r="I61" s="452"/>
      <c r="J61" s="453"/>
    </row>
    <row r="62" spans="2:10" ht="14.25" customHeight="1">
      <c r="B62" s="324"/>
      <c r="C62" s="149"/>
      <c r="D62" s="149"/>
      <c r="E62" s="241"/>
      <c r="F62" s="241"/>
      <c r="G62" s="237"/>
      <c r="H62" s="240"/>
      <c r="I62" s="39"/>
    </row>
    <row r="63" spans="2:10" ht="14.25">
      <c r="B63" s="32" t="s">
        <v>420</v>
      </c>
      <c r="E63" s="101"/>
      <c r="F63" s="313"/>
    </row>
    <row r="64" spans="2:10" ht="7.5" customHeight="1">
      <c r="B64" s="32"/>
      <c r="E64" s="39"/>
      <c r="F64" s="313"/>
    </row>
    <row r="65" spans="1:9" ht="27">
      <c r="A65" s="29"/>
      <c r="B65" s="59" t="s">
        <v>139</v>
      </c>
      <c r="C65" s="60"/>
      <c r="D65" s="391" t="s">
        <v>408</v>
      </c>
      <c r="E65" s="391" t="s">
        <v>409</v>
      </c>
      <c r="F65" s="391" t="s">
        <v>577</v>
      </c>
      <c r="G65" s="29"/>
    </row>
    <row r="66" spans="1:9" ht="14.25">
      <c r="A66" s="29"/>
      <c r="B66" s="79">
        <v>2</v>
      </c>
      <c r="C66" s="47" t="s">
        <v>186</v>
      </c>
      <c r="D66" s="81">
        <f>+D25</f>
        <v>594.1</v>
      </c>
      <c r="E66" s="419">
        <v>654</v>
      </c>
      <c r="F66" s="419">
        <f>F68+F70</f>
        <v>603.70200000000011</v>
      </c>
      <c r="G66" s="29"/>
    </row>
    <row r="67" spans="1:9">
      <c r="A67" s="29"/>
      <c r="B67" s="80">
        <v>2.1</v>
      </c>
      <c r="C67" s="46" t="s">
        <v>188</v>
      </c>
      <c r="D67" s="161">
        <v>0</v>
      </c>
      <c r="E67" s="161">
        <v>0</v>
      </c>
      <c r="F67" s="161">
        <v>0</v>
      </c>
      <c r="G67" s="144"/>
      <c r="H67" s="144"/>
    </row>
    <row r="68" spans="1:9" s="231" customFormat="1">
      <c r="A68" s="230"/>
      <c r="B68" s="80">
        <v>2.2000000000000002</v>
      </c>
      <c r="C68" s="46" t="s">
        <v>143</v>
      </c>
      <c r="D68" s="226">
        <f>D66*D69</f>
        <v>589.36685519674029</v>
      </c>
      <c r="E68" s="226">
        <v>648</v>
      </c>
      <c r="F68" s="226">
        <f>303.887+129.544+164.927</f>
        <v>598.35800000000006</v>
      </c>
      <c r="G68" s="373"/>
      <c r="H68" s="371"/>
    </row>
    <row r="69" spans="1:9" s="231" customFormat="1" ht="14.25">
      <c r="A69" s="230"/>
      <c r="B69" s="80"/>
      <c r="C69" s="416" t="s">
        <v>419</v>
      </c>
      <c r="D69" s="417">
        <f>'Մուտք 1'!D155/('Մուտք 1'!D155+'Մուտք 1'!D156)</f>
        <v>0.99203308398710699</v>
      </c>
      <c r="E69" s="417">
        <f>'Մուտք 1'!E155/('Մուտք 1'!E155+'Մուտք 1'!E156)</f>
        <v>0.99232499196801482</v>
      </c>
      <c r="F69" s="417">
        <f>'Մուտք 1'!F155/('Մուտք 1'!F155+'Մուտք 1'!F156)</f>
        <v>0.99302730970366071</v>
      </c>
      <c r="G69" s="373"/>
      <c r="H69" s="371"/>
    </row>
    <row r="70" spans="1:9">
      <c r="A70" s="29"/>
      <c r="B70" s="80">
        <v>2.2999999999999998</v>
      </c>
      <c r="C70" s="46" t="s">
        <v>137</v>
      </c>
      <c r="D70" s="226">
        <f>+D66-D68</f>
        <v>4.7331448032597336</v>
      </c>
      <c r="E70" s="226">
        <f>+E66-E68</f>
        <v>6</v>
      </c>
      <c r="F70" s="226">
        <f>2.117+3.227</f>
        <v>5.3439999999999994</v>
      </c>
      <c r="G70" s="146"/>
      <c r="H70" s="144"/>
    </row>
    <row r="71" spans="1:9">
      <c r="A71" s="29"/>
      <c r="B71" s="80">
        <v>2.4</v>
      </c>
      <c r="C71" s="46" t="s">
        <v>138</v>
      </c>
      <c r="D71" s="161">
        <v>0</v>
      </c>
      <c r="E71" s="161">
        <v>0</v>
      </c>
      <c r="F71" s="161">
        <v>0</v>
      </c>
      <c r="G71" s="29"/>
    </row>
    <row r="72" spans="1:9" s="90" customFormat="1">
      <c r="A72" s="325"/>
      <c r="B72" s="199"/>
      <c r="C72" s="200"/>
      <c r="D72" s="200"/>
      <c r="E72" s="326"/>
      <c r="F72" s="326"/>
      <c r="G72" s="325"/>
    </row>
    <row r="73" spans="1:9" s="90" customFormat="1">
      <c r="A73" s="325"/>
      <c r="B73" s="199"/>
      <c r="C73" s="200"/>
      <c r="D73" s="200"/>
      <c r="E73" s="326"/>
      <c r="F73" s="326"/>
      <c r="G73" s="325"/>
    </row>
    <row r="74" spans="1:9" ht="14.25">
      <c r="B74" s="32" t="s">
        <v>411</v>
      </c>
      <c r="E74" s="39"/>
      <c r="F74" s="39"/>
      <c r="G74" s="70"/>
      <c r="I74" s="70"/>
    </row>
    <row r="75" spans="1:9" ht="6.75" customHeight="1" thickBot="1">
      <c r="E75" s="139"/>
      <c r="F75" s="139"/>
    </row>
    <row r="76" spans="1:9" ht="28.5" thickTop="1" thickBot="1">
      <c r="B76" s="98" t="s">
        <v>139</v>
      </c>
      <c r="C76" s="138"/>
      <c r="D76" s="160" t="s">
        <v>410</v>
      </c>
      <c r="E76" s="160" t="s">
        <v>424</v>
      </c>
      <c r="F76" s="160" t="s">
        <v>579</v>
      </c>
    </row>
    <row r="77" spans="1:9" ht="14.25" thickTop="1">
      <c r="B77" s="96">
        <v>1.1000000000000001</v>
      </c>
      <c r="C77" s="110" t="s">
        <v>34</v>
      </c>
      <c r="D77" s="124">
        <v>0</v>
      </c>
      <c r="E77" s="124">
        <v>0</v>
      </c>
      <c r="F77" s="124">
        <v>0</v>
      </c>
      <c r="I77" s="140"/>
    </row>
    <row r="78" spans="1:9">
      <c r="B78" s="97">
        <v>1.2</v>
      </c>
      <c r="C78" s="111" t="s">
        <v>35</v>
      </c>
      <c r="D78" s="123">
        <f>D8</f>
        <v>2450.9</v>
      </c>
      <c r="E78" s="123">
        <v>2286.6</v>
      </c>
      <c r="F78" s="123">
        <f>F8</f>
        <v>2233.1</v>
      </c>
      <c r="I78" s="140"/>
    </row>
    <row r="79" spans="1:9">
      <c r="B79" s="97">
        <v>1.3</v>
      </c>
      <c r="C79" s="111" t="s">
        <v>590</v>
      </c>
      <c r="D79" s="123"/>
      <c r="E79" s="123"/>
      <c r="F79" s="123"/>
      <c r="I79" s="140"/>
    </row>
    <row r="80" spans="1:9">
      <c r="B80" s="97">
        <v>1.4</v>
      </c>
      <c r="C80" s="111" t="s">
        <v>36</v>
      </c>
      <c r="D80" s="123">
        <f>D41</f>
        <v>18.13</v>
      </c>
      <c r="E80" s="123">
        <f>E41</f>
        <v>126.54975899999999</v>
      </c>
      <c r="F80" s="123">
        <f>F41</f>
        <v>19.202000000000002</v>
      </c>
      <c r="G80" s="31"/>
      <c r="I80" s="140"/>
    </row>
    <row r="81" spans="2:9" ht="14.25" thickBot="1">
      <c r="B81" s="97">
        <v>1.5</v>
      </c>
      <c r="C81" s="111" t="s">
        <v>185</v>
      </c>
      <c r="D81" s="123">
        <f>D11-D16</f>
        <v>-27.700000000000003</v>
      </c>
      <c r="E81" s="123">
        <f>E11-E16</f>
        <v>-33</v>
      </c>
      <c r="F81" s="123">
        <f>F11-F16</f>
        <v>1.9000000000000057</v>
      </c>
      <c r="I81" s="140"/>
    </row>
    <row r="82" spans="2:9" ht="15.75" thickTop="1" thickBot="1">
      <c r="B82" s="104">
        <v>1</v>
      </c>
      <c r="C82" s="112" t="s">
        <v>136</v>
      </c>
      <c r="D82" s="118">
        <f>D77+D78-D80+D81-D79</f>
        <v>2405.0700000000002</v>
      </c>
      <c r="E82" s="118">
        <f t="shared" ref="E82:F82" si="2">E77+E78-E80+E81-E79</f>
        <v>2127.0502409999999</v>
      </c>
      <c r="F82" s="118">
        <f t="shared" si="2"/>
        <v>2215.7979999999998</v>
      </c>
      <c r="G82" s="140"/>
      <c r="I82" s="140"/>
    </row>
    <row r="83" spans="2:9" ht="15" thickTop="1">
      <c r="B83" s="95">
        <v>2</v>
      </c>
      <c r="C83" s="100" t="s">
        <v>186</v>
      </c>
      <c r="D83" s="119">
        <f>SUM(D84:D87)</f>
        <v>594.1</v>
      </c>
      <c r="E83" s="119">
        <f>SUM(E84:E87)</f>
        <v>654</v>
      </c>
      <c r="F83" s="119">
        <f>SUM(F84:F87)</f>
        <v>603.70200000000011</v>
      </c>
      <c r="G83" s="140"/>
      <c r="I83" s="140"/>
    </row>
    <row r="84" spans="2:9">
      <c r="B84" s="97">
        <v>2.1</v>
      </c>
      <c r="C84" s="111" t="s">
        <v>188</v>
      </c>
      <c r="D84" s="123">
        <v>0</v>
      </c>
      <c r="E84" s="123">
        <v>0</v>
      </c>
      <c r="F84" s="123">
        <v>0</v>
      </c>
    </row>
    <row r="85" spans="2:9">
      <c r="B85" s="97">
        <v>2.2000000000000002</v>
      </c>
      <c r="C85" s="111" t="s">
        <v>143</v>
      </c>
      <c r="D85" s="123">
        <f>D68</f>
        <v>589.36685519674029</v>
      </c>
      <c r="E85" s="123">
        <f>E68</f>
        <v>648</v>
      </c>
      <c r="F85" s="123">
        <f>F68</f>
        <v>598.35800000000006</v>
      </c>
      <c r="G85" s="31"/>
    </row>
    <row r="86" spans="2:9">
      <c r="B86" s="97">
        <v>2.2999999999999998</v>
      </c>
      <c r="C86" s="111" t="s">
        <v>137</v>
      </c>
      <c r="D86" s="125">
        <f>D70</f>
        <v>4.7331448032597336</v>
      </c>
      <c r="E86" s="125">
        <f>E70</f>
        <v>6</v>
      </c>
      <c r="F86" s="125">
        <f>F70</f>
        <v>5.3439999999999994</v>
      </c>
    </row>
    <row r="87" spans="2:9">
      <c r="B87" s="97">
        <v>2.4</v>
      </c>
      <c r="C87" s="111" t="s">
        <v>138</v>
      </c>
      <c r="D87" s="123"/>
      <c r="E87" s="123"/>
      <c r="F87" s="123"/>
    </row>
    <row r="88" spans="2:9" ht="14.25">
      <c r="B88" s="102">
        <v>3</v>
      </c>
      <c r="C88" s="113" t="s">
        <v>187</v>
      </c>
      <c r="D88" s="120">
        <f>SUM(D89:D92)</f>
        <v>0</v>
      </c>
      <c r="E88" s="120">
        <f>SUM(E89:E92)</f>
        <v>0</v>
      </c>
      <c r="F88" s="120">
        <f>SUM(F89:F92)</f>
        <v>0</v>
      </c>
    </row>
    <row r="89" spans="2:9">
      <c r="B89" s="97">
        <v>3.1</v>
      </c>
      <c r="C89" s="111" t="s">
        <v>188</v>
      </c>
      <c r="D89" s="123">
        <v>0</v>
      </c>
      <c r="E89" s="123">
        <v>0</v>
      </c>
      <c r="F89" s="123">
        <v>0</v>
      </c>
    </row>
    <row r="90" spans="2:9">
      <c r="B90" s="97">
        <v>3.2</v>
      </c>
      <c r="C90" s="111" t="s">
        <v>143</v>
      </c>
      <c r="D90" s="123">
        <v>0</v>
      </c>
      <c r="E90" s="123">
        <v>0</v>
      </c>
      <c r="F90" s="123">
        <v>0</v>
      </c>
    </row>
    <row r="91" spans="2:9">
      <c r="B91" s="97">
        <v>3.3</v>
      </c>
      <c r="C91" s="111" t="s">
        <v>137</v>
      </c>
      <c r="D91" s="125">
        <v>0</v>
      </c>
      <c r="E91" s="125">
        <v>0</v>
      </c>
      <c r="F91" s="125">
        <v>0</v>
      </c>
    </row>
    <row r="92" spans="2:9">
      <c r="B92" s="97">
        <v>3.4</v>
      </c>
      <c r="C92" s="111" t="s">
        <v>138</v>
      </c>
      <c r="D92" s="123">
        <v>0</v>
      </c>
      <c r="E92" s="123">
        <v>0</v>
      </c>
      <c r="F92" s="123">
        <v>0</v>
      </c>
    </row>
    <row r="93" spans="2:9" ht="14.25">
      <c r="B93" s="102">
        <v>4</v>
      </c>
      <c r="C93" s="113" t="s">
        <v>189</v>
      </c>
      <c r="D93" s="120">
        <f>SUM(D94:D97)</f>
        <v>0</v>
      </c>
      <c r="E93" s="120">
        <f>SUM(E94:E97)</f>
        <v>0</v>
      </c>
      <c r="F93" s="120">
        <f>SUM(F94:F97)</f>
        <v>0</v>
      </c>
    </row>
    <row r="94" spans="2:9">
      <c r="B94" s="97">
        <v>4.0999999999999996</v>
      </c>
      <c r="C94" s="111" t="s">
        <v>190</v>
      </c>
      <c r="D94" s="180">
        <v>0</v>
      </c>
      <c r="E94" s="180">
        <v>0</v>
      </c>
      <c r="F94" s="180">
        <v>0</v>
      </c>
    </row>
    <row r="95" spans="2:9">
      <c r="B95" s="97">
        <v>4.2</v>
      </c>
      <c r="C95" s="111" t="s">
        <v>191</v>
      </c>
      <c r="D95" s="125">
        <v>0</v>
      </c>
      <c r="E95" s="125">
        <v>0</v>
      </c>
      <c r="F95" s="125">
        <v>0</v>
      </c>
    </row>
    <row r="96" spans="2:9">
      <c r="B96" s="97">
        <v>4.3</v>
      </c>
      <c r="C96" s="111" t="s">
        <v>192</v>
      </c>
      <c r="D96" s="123">
        <v>0</v>
      </c>
      <c r="E96" s="123">
        <v>0</v>
      </c>
      <c r="F96" s="123">
        <v>0</v>
      </c>
    </row>
    <row r="97" spans="2:9">
      <c r="B97" s="163">
        <v>4.4000000000000004</v>
      </c>
      <c r="C97" s="164" t="s">
        <v>50</v>
      </c>
      <c r="D97" s="183">
        <v>0</v>
      </c>
      <c r="E97" s="183">
        <v>0</v>
      </c>
      <c r="F97" s="183">
        <v>0</v>
      </c>
    </row>
    <row r="98" spans="2:9" ht="14.25">
      <c r="B98" s="194">
        <v>5</v>
      </c>
      <c r="C98" s="195" t="s">
        <v>193</v>
      </c>
      <c r="D98" s="120">
        <f>SUM(D100:D104)</f>
        <v>8.3000000000000007</v>
      </c>
      <c r="E98" s="120">
        <f t="shared" ref="E98:F98" si="3">SUM(E100:E104)</f>
        <v>7.1</v>
      </c>
      <c r="F98" s="120">
        <f t="shared" si="3"/>
        <v>6.6</v>
      </c>
      <c r="I98" s="140"/>
    </row>
    <row r="99" spans="2:9">
      <c r="B99" s="165">
        <v>5.0999999999999996</v>
      </c>
      <c r="C99" s="166" t="s">
        <v>188</v>
      </c>
      <c r="D99" s="117">
        <v>0</v>
      </c>
      <c r="E99" s="117">
        <v>0</v>
      </c>
      <c r="F99" s="117">
        <v>0</v>
      </c>
      <c r="I99" s="140"/>
    </row>
    <row r="100" spans="2:9">
      <c r="B100" s="97">
        <v>5.2</v>
      </c>
      <c r="C100" s="111" t="s">
        <v>48</v>
      </c>
      <c r="D100" s="117">
        <v>0</v>
      </c>
      <c r="E100" s="117">
        <v>0</v>
      </c>
      <c r="F100" s="117">
        <v>0</v>
      </c>
      <c r="I100" s="140"/>
    </row>
    <row r="101" spans="2:9">
      <c r="B101" s="97">
        <v>5.3</v>
      </c>
      <c r="C101" s="111" t="s">
        <v>49</v>
      </c>
      <c r="D101" s="117">
        <v>0</v>
      </c>
      <c r="E101" s="117">
        <v>0</v>
      </c>
      <c r="F101" s="117">
        <v>0</v>
      </c>
      <c r="I101" s="140"/>
    </row>
    <row r="102" spans="2:9">
      <c r="B102" s="97">
        <v>5.4</v>
      </c>
      <c r="C102" s="111" t="s">
        <v>192</v>
      </c>
      <c r="D102" s="117">
        <v>0</v>
      </c>
      <c r="E102" s="117">
        <v>0</v>
      </c>
      <c r="F102" s="117">
        <v>0</v>
      </c>
    </row>
    <row r="103" spans="2:9">
      <c r="B103" s="97">
        <v>5.5</v>
      </c>
      <c r="C103" s="111" t="s">
        <v>585</v>
      </c>
      <c r="D103" s="117">
        <f>D12+D20</f>
        <v>8.3000000000000007</v>
      </c>
      <c r="E103" s="117">
        <f>E12+E20</f>
        <v>7.1</v>
      </c>
      <c r="F103" s="117">
        <f>F12+F20</f>
        <v>6.6</v>
      </c>
    </row>
    <row r="104" spans="2:9">
      <c r="B104" s="163">
        <v>5.6</v>
      </c>
      <c r="C104" s="164" t="s">
        <v>200</v>
      </c>
      <c r="D104" s="119">
        <v>0</v>
      </c>
      <c r="E104" s="119">
        <v>0</v>
      </c>
      <c r="F104" s="119">
        <v>0</v>
      </c>
    </row>
    <row r="105" spans="2:9" ht="15" thickBot="1">
      <c r="B105" s="103">
        <v>6</v>
      </c>
      <c r="C105" s="99" t="s">
        <v>37</v>
      </c>
      <c r="D105" s="117">
        <f>D13+D22</f>
        <v>144.69999999999999</v>
      </c>
      <c r="E105" s="117">
        <f>E13+E22+E21</f>
        <v>134.5</v>
      </c>
      <c r="F105" s="117">
        <f>F13+F22+F21</f>
        <v>143.29999999999998</v>
      </c>
      <c r="I105" s="140"/>
    </row>
    <row r="106" spans="2:9" ht="15.75" thickTop="1" thickBot="1">
      <c r="B106" s="104">
        <v>7</v>
      </c>
      <c r="C106" s="112" t="s">
        <v>38</v>
      </c>
      <c r="D106" s="118">
        <f>D82-D83+D88+D93-D98-D105</f>
        <v>1657.9700000000003</v>
      </c>
      <c r="E106" s="118">
        <f>E82-E83+E88+E93-E98-E105</f>
        <v>1331.450241</v>
      </c>
      <c r="F106" s="118">
        <f>F82-F83+F88+F93-F98-F105</f>
        <v>1462.1959999999997</v>
      </c>
      <c r="I106" s="140"/>
    </row>
    <row r="107" spans="2:9" ht="15" thickTop="1">
      <c r="B107" s="196">
        <v>7.1</v>
      </c>
      <c r="C107" s="114" t="s">
        <v>140</v>
      </c>
      <c r="D107" s="121">
        <f>+D108+D109</f>
        <v>0</v>
      </c>
      <c r="E107" s="121">
        <f>+E108+E109</f>
        <v>0</v>
      </c>
      <c r="F107" s="121">
        <f>+F108+F109</f>
        <v>0</v>
      </c>
      <c r="I107" s="140"/>
    </row>
    <row r="108" spans="2:9">
      <c r="B108" s="97" t="s">
        <v>168</v>
      </c>
      <c r="C108" s="111" t="s">
        <v>43</v>
      </c>
      <c r="D108" s="123">
        <v>0</v>
      </c>
      <c r="E108" s="123">
        <v>0</v>
      </c>
      <c r="F108" s="123">
        <v>0</v>
      </c>
      <c r="I108" s="140"/>
    </row>
    <row r="109" spans="2:9">
      <c r="B109" s="97" t="s">
        <v>169</v>
      </c>
      <c r="C109" s="111" t="s">
        <v>44</v>
      </c>
      <c r="D109" s="123">
        <v>0</v>
      </c>
      <c r="E109" s="123">
        <v>0</v>
      </c>
      <c r="F109" s="123">
        <v>0</v>
      </c>
      <c r="I109" s="140"/>
    </row>
    <row r="110" spans="2:9" ht="14.25">
      <c r="B110" s="197">
        <v>7.2</v>
      </c>
      <c r="C110" s="115" t="s">
        <v>141</v>
      </c>
      <c r="D110" s="120">
        <f>+D111+D125+D130+D131+D132</f>
        <v>1657.7699999999998</v>
      </c>
      <c r="E110" s="120">
        <f>+E111+E125+E130+E131+E132</f>
        <v>1331.4498409999999</v>
      </c>
      <c r="F110" s="120">
        <f>+F111+F125+F130+F131+F132</f>
        <v>1459.7565000000002</v>
      </c>
      <c r="H110" s="140"/>
      <c r="I110" s="140"/>
    </row>
    <row r="111" spans="2:9">
      <c r="B111" s="97" t="s">
        <v>170</v>
      </c>
      <c r="C111" s="111" t="s">
        <v>194</v>
      </c>
      <c r="D111" s="123">
        <f>SUM(D112:D124)</f>
        <v>252.1</v>
      </c>
      <c r="E111" s="123">
        <f>SUM(E112:E124)</f>
        <v>207.67259999999999</v>
      </c>
      <c r="F111" s="123">
        <f>SUM(F112:F124)</f>
        <v>191.24550000000005</v>
      </c>
      <c r="G111" s="140"/>
      <c r="H111" s="140"/>
      <c r="I111" s="140"/>
    </row>
    <row r="112" spans="2:9">
      <c r="B112" s="106" t="s">
        <v>171</v>
      </c>
      <c r="C112" s="116" t="s">
        <v>333</v>
      </c>
      <c r="D112" s="122">
        <f>+D49</f>
        <v>16.770406328658755</v>
      </c>
      <c r="E112" s="122">
        <f>+E49</f>
        <v>17.254000000000001</v>
      </c>
      <c r="F112" s="122">
        <f>+F49</f>
        <v>15.041499999999999</v>
      </c>
      <c r="G112" s="140"/>
      <c r="I112" s="140"/>
    </row>
    <row r="113" spans="2:9">
      <c r="B113" s="106" t="s">
        <v>172</v>
      </c>
      <c r="C113" s="116" t="s">
        <v>345</v>
      </c>
      <c r="D113" s="122">
        <f t="shared" ref="D113:D124" si="4">+D50</f>
        <v>6.7081625314635023</v>
      </c>
      <c r="E113" s="122">
        <f t="shared" ref="E113" si="5">+E50</f>
        <v>3.8965000000000001</v>
      </c>
      <c r="F113" s="122">
        <f t="shared" ref="F113" si="6">+F50</f>
        <v>1.88</v>
      </c>
      <c r="G113" s="140"/>
      <c r="I113" s="140"/>
    </row>
    <row r="114" spans="2:9">
      <c r="B114" s="106" t="s">
        <v>173</v>
      </c>
      <c r="C114" s="116" t="s">
        <v>334</v>
      </c>
      <c r="D114" s="122">
        <f t="shared" si="4"/>
        <v>14.14153182308522</v>
      </c>
      <c r="E114" s="122">
        <f t="shared" ref="E114" si="7">+E51</f>
        <v>16.123000000000001</v>
      </c>
      <c r="F114" s="122">
        <f t="shared" ref="F114" si="8">+F51</f>
        <v>14.771000000000001</v>
      </c>
      <c r="G114" s="140"/>
      <c r="I114" s="140"/>
    </row>
    <row r="115" spans="2:9">
      <c r="B115" s="106" t="s">
        <v>174</v>
      </c>
      <c r="C115" s="116" t="s">
        <v>335</v>
      </c>
      <c r="D115" s="122">
        <f t="shared" si="4"/>
        <v>105.24563106796114</v>
      </c>
      <c r="E115" s="122">
        <f t="shared" ref="E115" si="9">+E52</f>
        <v>77.888800000000003</v>
      </c>
      <c r="F115" s="122">
        <f t="shared" ref="F115" si="10">+F52</f>
        <v>65.19</v>
      </c>
      <c r="G115" s="140"/>
      <c r="I115" s="140"/>
    </row>
    <row r="116" spans="2:9">
      <c r="B116" s="106" t="s">
        <v>325</v>
      </c>
      <c r="C116" s="116" t="s">
        <v>343</v>
      </c>
      <c r="D116" s="122">
        <f t="shared" si="4"/>
        <v>0</v>
      </c>
      <c r="E116" s="122">
        <f t="shared" ref="E116" si="11">+E53</f>
        <v>0</v>
      </c>
      <c r="F116" s="122">
        <f t="shared" ref="F116" si="12">+F53</f>
        <v>0</v>
      </c>
      <c r="G116" s="140"/>
      <c r="I116" s="140"/>
    </row>
    <row r="117" spans="2:9">
      <c r="B117" s="106" t="s">
        <v>326</v>
      </c>
      <c r="C117" s="116" t="s">
        <v>336</v>
      </c>
      <c r="D117" s="122">
        <f t="shared" si="4"/>
        <v>1.1784609852571017</v>
      </c>
      <c r="E117" s="122">
        <f t="shared" ref="E117" si="13">+E54</f>
        <v>0.88960000000000006</v>
      </c>
      <c r="F117" s="122">
        <f t="shared" ref="F117" si="14">+F54</f>
        <v>0.93</v>
      </c>
      <c r="G117" s="140"/>
      <c r="I117" s="140"/>
    </row>
    <row r="118" spans="2:9">
      <c r="B118" s="106" t="s">
        <v>327</v>
      </c>
      <c r="C118" s="116" t="s">
        <v>337</v>
      </c>
      <c r="D118" s="122">
        <f t="shared" si="4"/>
        <v>5.6203523912261772</v>
      </c>
      <c r="E118" s="122">
        <f t="shared" ref="E118" si="15">+E55</f>
        <v>6.2523999999999997</v>
      </c>
      <c r="F118" s="122">
        <f t="shared" ref="F118" si="16">+F55</f>
        <v>7.0250000000000004</v>
      </c>
      <c r="G118" s="140"/>
      <c r="I118" s="140"/>
    </row>
    <row r="119" spans="2:9">
      <c r="B119" s="106" t="s">
        <v>328</v>
      </c>
      <c r="C119" s="116" t="s">
        <v>338</v>
      </c>
      <c r="D119" s="122">
        <f t="shared" si="4"/>
        <v>86.934160373966208</v>
      </c>
      <c r="E119" s="122">
        <f t="shared" ref="E119" si="17">+E56</f>
        <v>74.127200000000002</v>
      </c>
      <c r="F119" s="122">
        <f t="shared" ref="F119" si="18">+F56</f>
        <v>75.724000000000004</v>
      </c>
      <c r="G119" s="140"/>
      <c r="I119" s="140"/>
    </row>
    <row r="120" spans="2:9">
      <c r="B120" s="106" t="s">
        <v>329</v>
      </c>
      <c r="C120" s="116" t="s">
        <v>339</v>
      </c>
      <c r="D120" s="122">
        <f t="shared" si="4"/>
        <v>3.3540812657317511</v>
      </c>
      <c r="E120" s="122">
        <f t="shared" ref="E120" si="19">+E57</f>
        <v>4.0221</v>
      </c>
      <c r="F120" s="122">
        <f t="shared" ref="F120" si="20">+F57</f>
        <v>4.2130000000000001</v>
      </c>
      <c r="G120" s="140"/>
      <c r="I120" s="140"/>
    </row>
    <row r="121" spans="2:9">
      <c r="B121" s="106" t="s">
        <v>330</v>
      </c>
      <c r="C121" s="116" t="s">
        <v>340</v>
      </c>
      <c r="D121" s="122">
        <f t="shared" si="4"/>
        <v>0</v>
      </c>
      <c r="E121" s="122">
        <f t="shared" ref="E121" si="21">+E58</f>
        <v>3.6799999999999999E-2</v>
      </c>
      <c r="F121" s="122">
        <f t="shared" ref="F121" si="22">+F58</f>
        <v>0.08</v>
      </c>
      <c r="G121" s="140"/>
      <c r="I121" s="140"/>
    </row>
    <row r="122" spans="2:9">
      <c r="B122" s="106" t="s">
        <v>331</v>
      </c>
      <c r="C122" s="116" t="s">
        <v>341</v>
      </c>
      <c r="D122" s="122">
        <f t="shared" si="4"/>
        <v>0.27195253505933115</v>
      </c>
      <c r="E122" s="122">
        <f t="shared" ref="E122" si="23">+E59</f>
        <v>0.33119999999999999</v>
      </c>
      <c r="F122" s="122">
        <f t="shared" ref="F122" si="24">+F59</f>
        <v>0.497</v>
      </c>
      <c r="G122" s="140"/>
      <c r="I122" s="140"/>
    </row>
    <row r="123" spans="2:9">
      <c r="B123" s="106" t="s">
        <v>332</v>
      </c>
      <c r="C123" s="116" t="s">
        <v>313</v>
      </c>
      <c r="D123" s="122">
        <f t="shared" si="4"/>
        <v>7.7053218266810495</v>
      </c>
      <c r="E123" s="122">
        <f t="shared" ref="E123" si="25">+E60</f>
        <v>5.5546000000000006</v>
      </c>
      <c r="F123" s="122">
        <f t="shared" ref="F123" si="26">+F60</f>
        <v>4.3630000000000004</v>
      </c>
      <c r="G123" s="140"/>
      <c r="I123" s="140"/>
    </row>
    <row r="124" spans="2:9">
      <c r="B124" s="106" t="s">
        <v>342</v>
      </c>
      <c r="C124" s="116" t="s">
        <v>344</v>
      </c>
      <c r="D124" s="122">
        <f t="shared" si="4"/>
        <v>4.1699388709097436</v>
      </c>
      <c r="E124" s="122">
        <f t="shared" ref="E124" si="27">+E61</f>
        <v>1.2964</v>
      </c>
      <c r="F124" s="122">
        <f t="shared" ref="F124" si="28">+F61</f>
        <v>1.5309999999999999</v>
      </c>
      <c r="G124" s="140"/>
      <c r="I124" s="140"/>
    </row>
    <row r="125" spans="2:9">
      <c r="B125" s="97" t="s">
        <v>175</v>
      </c>
      <c r="C125" s="111" t="s">
        <v>195</v>
      </c>
      <c r="D125" s="123">
        <f>+D126+D127+D128+D129</f>
        <v>481.7</v>
      </c>
      <c r="E125" s="123">
        <f t="shared" ref="E125:F125" si="29">+E126+E127+E128+E129</f>
        <v>384.91</v>
      </c>
      <c r="F125" s="123">
        <f t="shared" si="29"/>
        <v>467.3</v>
      </c>
      <c r="G125" s="140"/>
      <c r="I125" s="140"/>
    </row>
    <row r="126" spans="2:9">
      <c r="B126" s="106" t="s">
        <v>176</v>
      </c>
      <c r="C126" s="116" t="s">
        <v>315</v>
      </c>
      <c r="D126" s="122">
        <v>0</v>
      </c>
      <c r="E126" s="122">
        <v>0</v>
      </c>
      <c r="F126" s="122">
        <v>0</v>
      </c>
      <c r="G126" s="140"/>
      <c r="I126" s="140"/>
    </row>
    <row r="127" spans="2:9">
      <c r="B127" s="106" t="s">
        <v>177</v>
      </c>
      <c r="C127" s="116" t="s">
        <v>245</v>
      </c>
      <c r="D127" s="122">
        <f>D29</f>
        <v>481.7</v>
      </c>
      <c r="E127" s="122">
        <f>E29</f>
        <v>384.91</v>
      </c>
      <c r="F127" s="122">
        <f>F29</f>
        <v>467.3</v>
      </c>
      <c r="G127" s="140"/>
    </row>
    <row r="128" spans="2:9">
      <c r="B128" s="106" t="s">
        <v>247</v>
      </c>
      <c r="C128" s="116" t="s">
        <v>246</v>
      </c>
      <c r="D128" s="122">
        <v>0</v>
      </c>
      <c r="E128" s="122">
        <v>0</v>
      </c>
      <c r="F128" s="122">
        <v>0</v>
      </c>
      <c r="G128" s="140"/>
    </row>
    <row r="129" spans="2:10">
      <c r="B129" s="106" t="s">
        <v>301</v>
      </c>
      <c r="C129" s="116" t="s">
        <v>303</v>
      </c>
      <c r="D129" s="122">
        <v>0</v>
      </c>
      <c r="E129" s="122">
        <v>0</v>
      </c>
      <c r="F129" s="122">
        <v>0</v>
      </c>
      <c r="G129" s="140"/>
    </row>
    <row r="130" spans="2:10">
      <c r="B130" s="97" t="s">
        <v>178</v>
      </c>
      <c r="C130" s="111" t="s">
        <v>39</v>
      </c>
      <c r="D130" s="123">
        <f>+D24</f>
        <v>515.4</v>
      </c>
      <c r="E130" s="123">
        <f>+E24</f>
        <v>417.91699999999997</v>
      </c>
      <c r="F130" s="123">
        <f>+F24</f>
        <v>581</v>
      </c>
      <c r="G130" s="140"/>
    </row>
    <row r="131" spans="2:10">
      <c r="B131" s="97" t="s">
        <v>179</v>
      </c>
      <c r="C131" s="111" t="s">
        <v>40</v>
      </c>
      <c r="D131" s="123">
        <f>+D32</f>
        <v>0</v>
      </c>
      <c r="E131" s="123">
        <f>+E32</f>
        <v>0</v>
      </c>
      <c r="F131" s="123">
        <f>+F32</f>
        <v>0</v>
      </c>
      <c r="G131" s="140"/>
      <c r="I131" s="40"/>
      <c r="J131" s="69"/>
    </row>
    <row r="132" spans="2:10" ht="14.25" thickBot="1">
      <c r="B132" s="97" t="s">
        <v>180</v>
      </c>
      <c r="C132" s="111" t="s">
        <v>41</v>
      </c>
      <c r="D132" s="123">
        <f>+D30+D31-D32+D18+D21-D41</f>
        <v>408.56999999999994</v>
      </c>
      <c r="E132" s="123">
        <f>+E30+E31-E32+E18-E41</f>
        <v>320.95024100000001</v>
      </c>
      <c r="F132" s="123">
        <f>+F30+F31-F32+F18-F41</f>
        <v>220.21100000000001</v>
      </c>
      <c r="G132" s="140"/>
      <c r="H132" s="140"/>
    </row>
    <row r="133" spans="2:10" ht="15.75" thickTop="1" thickBot="1">
      <c r="B133" s="198">
        <v>7.3</v>
      </c>
      <c r="C133" s="112" t="s">
        <v>42</v>
      </c>
      <c r="D133" s="318">
        <f>+D106-D107-D110</f>
        <v>0.20000000000050022</v>
      </c>
      <c r="E133" s="318">
        <f>+E106-E107-E110</f>
        <v>4.0000000012696546E-4</v>
      </c>
      <c r="F133" s="118">
        <f>+F106-F107-F110</f>
        <v>2.439499999999498</v>
      </c>
    </row>
    <row r="134" spans="2:10" ht="14.25" thickTop="1"/>
    <row r="135" spans="2:10">
      <c r="B135" s="51" t="s">
        <v>75</v>
      </c>
      <c r="E135" s="28"/>
    </row>
    <row r="136" spans="2:10">
      <c r="E136" s="28"/>
    </row>
    <row r="137" spans="2:10">
      <c r="E137" s="28"/>
    </row>
    <row r="138" spans="2:10">
      <c r="E138" s="28"/>
    </row>
    <row r="139" spans="2:10">
      <c r="E139" s="145"/>
    </row>
    <row r="140" spans="2:10">
      <c r="E140" s="28"/>
    </row>
    <row r="141" spans="2:10">
      <c r="E141" s="28"/>
    </row>
    <row r="142" spans="2:10">
      <c r="E142" s="145"/>
    </row>
    <row r="143" spans="2:10">
      <c r="E143" s="28"/>
    </row>
    <row r="144" spans="2:10">
      <c r="E144" s="145"/>
    </row>
  </sheetData>
  <sortState ref="H52:H64">
    <sortCondition ref="H52"/>
  </sortState>
  <hyperlinks>
    <hyperlink ref="B1" location="Սկիզբ!A1" display="Դեպի սկիզբ"/>
    <hyperlink ref="B135" location="'Մուտք 2'!B1" display="Դեպի վեր"/>
    <hyperlink ref="C38" r:id="rId1"/>
  </hyperlinks>
  <printOptions horizontalCentered="1"/>
  <pageMargins left="0.2" right="0.28000000000000003" top="0.25" bottom="0.25" header="0.3" footer="0.3"/>
  <pageSetup paperSize="9" scale="93" orientation="landscape" horizontalDpi="300" verticalDpi="300" r:id="rId2"/>
  <rowBreaks count="1" manualBreakCount="1">
    <brk id="42" min="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290"/>
  <sheetViews>
    <sheetView showGridLines="0" topLeftCell="A68" zoomScale="90" zoomScaleNormal="90" workbookViewId="0">
      <pane xSplit="3" topLeftCell="D1" activePane="topRight" state="frozen"/>
      <selection activeCell="A93" sqref="A93"/>
      <selection pane="topRight" activeCell="G54" sqref="G54"/>
    </sheetView>
  </sheetViews>
  <sheetFormatPr defaultRowHeight="13.5"/>
  <cols>
    <col min="1" max="1" width="4.140625" style="28" customWidth="1"/>
    <col min="2" max="2" width="11.7109375" style="30" customWidth="1"/>
    <col min="3" max="3" width="39.5703125" style="31" customWidth="1"/>
    <col min="4" max="4" width="20.85546875" style="40" customWidth="1"/>
    <col min="5" max="5" width="19.42578125" style="40" customWidth="1"/>
    <col min="6" max="6" width="15.42578125" style="28" customWidth="1"/>
    <col min="7" max="7" width="22.42578125" style="28" customWidth="1"/>
    <col min="8" max="8" width="17.28515625" style="28" customWidth="1"/>
    <col min="9" max="9" width="19" style="28" customWidth="1"/>
    <col min="10" max="10" width="15.42578125" style="28" customWidth="1"/>
    <col min="11" max="11" width="21.5703125" style="28" customWidth="1"/>
    <col min="12" max="12" width="19.28515625" style="28" customWidth="1"/>
    <col min="13" max="13" width="22.42578125" style="28" customWidth="1"/>
    <col min="14" max="14" width="16.5703125" style="28" customWidth="1"/>
    <col min="15" max="16384" width="9.140625" style="28"/>
  </cols>
  <sheetData>
    <row r="1" spans="2:15" ht="20.25" customHeight="1">
      <c r="B1" s="51" t="s">
        <v>76</v>
      </c>
      <c r="C1" s="28"/>
    </row>
    <row r="2" spans="2:15" ht="20.25" customHeight="1">
      <c r="B2" s="53" t="s">
        <v>310</v>
      </c>
      <c r="C2" s="53"/>
    </row>
    <row r="3" spans="2:15" ht="25.5" customHeight="1">
      <c r="B3" s="32" t="s">
        <v>228</v>
      </c>
      <c r="C3" s="50"/>
      <c r="D3" s="88"/>
      <c r="E3" s="88"/>
      <c r="F3" s="89"/>
      <c r="G3" s="89"/>
      <c r="H3" s="90"/>
      <c r="I3" s="90"/>
      <c r="J3" s="90"/>
      <c r="K3" s="90"/>
      <c r="L3" s="90"/>
      <c r="M3" s="90"/>
      <c r="N3" s="90"/>
    </row>
    <row r="4" spans="2:15" s="54" customFormat="1" ht="24" customHeight="1">
      <c r="B4" s="55" t="s">
        <v>72</v>
      </c>
      <c r="C4" s="151" t="s">
        <v>608</v>
      </c>
      <c r="D4" s="91"/>
      <c r="E4" s="91"/>
      <c r="F4" s="91"/>
      <c r="G4" s="91"/>
      <c r="H4" s="92"/>
      <c r="I4" s="92"/>
      <c r="J4" s="92"/>
      <c r="K4" s="92"/>
      <c r="L4" s="92"/>
      <c r="M4" s="92"/>
      <c r="N4" s="92"/>
    </row>
    <row r="5" spans="2:15" s="54" customFormat="1" ht="12.75">
      <c r="B5" s="55" t="s">
        <v>73</v>
      </c>
      <c r="C5" s="41" t="s">
        <v>606</v>
      </c>
      <c r="D5" s="93"/>
      <c r="E5" s="93"/>
      <c r="F5" s="94"/>
      <c r="G5" s="94"/>
      <c r="H5" s="92"/>
      <c r="I5" s="92"/>
      <c r="J5" s="92"/>
      <c r="K5" s="92"/>
      <c r="L5" s="92"/>
      <c r="M5" s="92"/>
      <c r="N5" s="92"/>
      <c r="O5" s="92"/>
    </row>
    <row r="6" spans="2:15" ht="6.75" customHeight="1">
      <c r="B6" s="33"/>
      <c r="C6" s="41"/>
      <c r="D6" s="41"/>
      <c r="E6" s="41"/>
      <c r="F6" s="39"/>
      <c r="G6" s="39"/>
      <c r="H6" s="39"/>
      <c r="I6" s="39"/>
      <c r="J6" s="39"/>
      <c r="K6" s="39"/>
      <c r="L6" s="39"/>
      <c r="M6" s="39"/>
      <c r="N6" s="89"/>
      <c r="O6" s="90"/>
    </row>
    <row r="7" spans="2:15" ht="27">
      <c r="B7" s="152"/>
      <c r="C7" s="152" t="s">
        <v>123</v>
      </c>
      <c r="D7" s="208">
        <v>271119</v>
      </c>
      <c r="E7" s="208">
        <v>271112</v>
      </c>
      <c r="F7" s="208">
        <v>271113</v>
      </c>
      <c r="G7" s="208" t="s">
        <v>233</v>
      </c>
      <c r="H7" s="208">
        <v>271019</v>
      </c>
      <c r="I7" s="208">
        <v>271220</v>
      </c>
      <c r="J7" s="208">
        <v>271320</v>
      </c>
      <c r="K7" s="208" t="s">
        <v>625</v>
      </c>
      <c r="L7" s="208">
        <v>271390</v>
      </c>
      <c r="M7" s="208">
        <v>270740</v>
      </c>
      <c r="N7" s="259"/>
      <c r="O7" s="90"/>
    </row>
    <row r="8" spans="2:15" s="54" customFormat="1" ht="114.75">
      <c r="B8" s="236"/>
      <c r="C8" s="245" t="s">
        <v>210</v>
      </c>
      <c r="D8" s="245" t="s">
        <v>232</v>
      </c>
      <c r="E8" s="245" t="s">
        <v>230</v>
      </c>
      <c r="F8" s="245" t="s">
        <v>231</v>
      </c>
      <c r="G8" s="245" t="s">
        <v>259</v>
      </c>
      <c r="H8" s="245" t="s">
        <v>260</v>
      </c>
      <c r="I8" s="245" t="s">
        <v>234</v>
      </c>
      <c r="J8" s="245" t="s">
        <v>236</v>
      </c>
      <c r="K8" s="245" t="s">
        <v>238</v>
      </c>
      <c r="L8" s="245" t="s">
        <v>240</v>
      </c>
      <c r="M8" s="245" t="s">
        <v>261</v>
      </c>
      <c r="N8" s="260"/>
      <c r="O8" s="92"/>
    </row>
    <row r="9" spans="2:15" ht="94.5">
      <c r="B9" s="152"/>
      <c r="C9" s="212" t="s">
        <v>134</v>
      </c>
      <c r="D9" s="212" t="s">
        <v>586</v>
      </c>
      <c r="E9" s="212" t="s">
        <v>229</v>
      </c>
      <c r="F9" s="212" t="s">
        <v>229</v>
      </c>
      <c r="G9" s="212" t="s">
        <v>248</v>
      </c>
      <c r="H9" s="212" t="s">
        <v>244</v>
      </c>
      <c r="I9" s="212" t="s">
        <v>235</v>
      </c>
      <c r="J9" s="212" t="s">
        <v>237</v>
      </c>
      <c r="K9" s="212" t="s">
        <v>239</v>
      </c>
      <c r="L9" s="212" t="s">
        <v>239</v>
      </c>
      <c r="M9" s="212" t="s">
        <v>239</v>
      </c>
      <c r="N9" s="259"/>
      <c r="O9" s="90"/>
    </row>
    <row r="10" spans="2:15" s="231" customFormat="1">
      <c r="B10" s="223" t="s">
        <v>211</v>
      </c>
      <c r="C10" s="222" t="s">
        <v>35</v>
      </c>
      <c r="D10" s="286">
        <v>1.2999999999999999E-2</v>
      </c>
      <c r="E10" s="45">
        <v>435.16199999999998</v>
      </c>
      <c r="F10" s="45">
        <v>6328.0839999999998</v>
      </c>
      <c r="G10" s="45">
        <v>129119.97380000001</v>
      </c>
      <c r="H10" s="45">
        <v>193486.93859999996</v>
      </c>
      <c r="I10" s="45">
        <v>421.60610000000003</v>
      </c>
      <c r="J10" s="45">
        <v>28972.108</v>
      </c>
      <c r="K10" s="45">
        <v>12.033200000000001</v>
      </c>
      <c r="L10" s="45">
        <v>1503.941</v>
      </c>
      <c r="M10" s="45">
        <v>0.33900000000000002</v>
      </c>
      <c r="N10" s="261"/>
      <c r="O10" s="255"/>
    </row>
    <row r="11" spans="2:15" s="231" customFormat="1">
      <c r="B11" s="223" t="s">
        <v>211</v>
      </c>
      <c r="C11" s="222" t="s">
        <v>36</v>
      </c>
      <c r="D11" s="45">
        <v>0</v>
      </c>
      <c r="E11" s="45">
        <v>0</v>
      </c>
      <c r="F11" s="45">
        <v>0</v>
      </c>
      <c r="G11" s="45">
        <v>0</v>
      </c>
      <c r="H11" s="45">
        <v>377.97199999999998</v>
      </c>
      <c r="I11" s="45">
        <v>0</v>
      </c>
      <c r="J11" s="45">
        <v>74.831000000000003</v>
      </c>
      <c r="K11" s="45">
        <v>0</v>
      </c>
      <c r="L11" s="45">
        <v>0</v>
      </c>
      <c r="M11" s="45">
        <v>0</v>
      </c>
      <c r="N11" s="261"/>
      <c r="O11" s="255"/>
    </row>
    <row r="12" spans="2:15" s="231" customFormat="1">
      <c r="B12" s="223" t="s">
        <v>209</v>
      </c>
      <c r="C12" s="222" t="s">
        <v>35</v>
      </c>
      <c r="D12" s="45">
        <v>334.75709999999998</v>
      </c>
      <c r="E12" s="45">
        <v>19.7</v>
      </c>
      <c r="F12" s="45">
        <v>6559.3040000000001</v>
      </c>
      <c r="G12" s="45">
        <v>132474.15779999999</v>
      </c>
      <c r="H12" s="45">
        <v>165463.33320000002</v>
      </c>
      <c r="I12" s="45">
        <v>431.29899999999998</v>
      </c>
      <c r="J12" s="45">
        <v>34428.044999999998</v>
      </c>
      <c r="K12" s="45">
        <v>11.767299999999999</v>
      </c>
      <c r="L12" s="45">
        <v>105.64</v>
      </c>
      <c r="M12" s="45">
        <v>0.65300000000000002</v>
      </c>
      <c r="N12" s="261"/>
      <c r="O12" s="255"/>
    </row>
    <row r="13" spans="2:15" s="231" customFormat="1">
      <c r="B13" s="223" t="s">
        <v>209</v>
      </c>
      <c r="C13" s="222" t="s">
        <v>36</v>
      </c>
      <c r="D13" s="45">
        <v>0</v>
      </c>
      <c r="E13" s="45">
        <v>0</v>
      </c>
      <c r="F13" s="45">
        <v>0</v>
      </c>
      <c r="G13" s="45">
        <v>0</v>
      </c>
      <c r="H13" s="45">
        <v>209.5222</v>
      </c>
      <c r="I13" s="45">
        <v>0</v>
      </c>
      <c r="J13" s="45">
        <v>93.01</v>
      </c>
      <c r="K13" s="45">
        <v>0</v>
      </c>
      <c r="L13" s="45">
        <v>0</v>
      </c>
      <c r="M13" s="45">
        <v>0</v>
      </c>
      <c r="N13" s="261"/>
      <c r="O13" s="255"/>
    </row>
    <row r="14" spans="2:15" s="231" customFormat="1">
      <c r="B14" s="223" t="s">
        <v>594</v>
      </c>
      <c r="C14" s="222" t="s">
        <v>35</v>
      </c>
      <c r="D14" s="456">
        <v>336</v>
      </c>
      <c r="E14" s="45">
        <f>39.6+18.7</f>
        <v>58.3</v>
      </c>
      <c r="F14" s="45">
        <v>635.79999999999995</v>
      </c>
      <c r="G14" s="45">
        <f>E24</f>
        <v>140684.1</v>
      </c>
      <c r="H14" s="45">
        <f>E33</f>
        <v>177461.8</v>
      </c>
      <c r="I14" s="45">
        <v>1.1000000000000001</v>
      </c>
      <c r="J14" s="45">
        <v>21.786999999999999</v>
      </c>
      <c r="K14" s="45">
        <v>3.9</v>
      </c>
      <c r="L14" s="45">
        <v>2873.3</v>
      </c>
      <c r="M14" s="45">
        <v>1.1000000000000001</v>
      </c>
      <c r="N14" s="261"/>
      <c r="O14" s="255"/>
    </row>
    <row r="15" spans="2:15" s="231" customFormat="1">
      <c r="B15" s="223" t="s">
        <v>594</v>
      </c>
      <c r="C15" s="222" t="s">
        <v>36</v>
      </c>
      <c r="D15" s="45">
        <v>0</v>
      </c>
      <c r="E15" s="45">
        <v>0</v>
      </c>
      <c r="F15" s="45">
        <v>0</v>
      </c>
      <c r="G15" s="45">
        <f>D24</f>
        <v>0</v>
      </c>
      <c r="H15" s="45">
        <f>D33</f>
        <v>0.20610000000000001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261"/>
      <c r="O15" s="255"/>
    </row>
    <row r="16" spans="2:15" s="231" customFormat="1">
      <c r="B16" s="244"/>
      <c r="C16" s="234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55"/>
    </row>
    <row r="17" spans="1:13">
      <c r="B17" s="244"/>
      <c r="C17" s="234"/>
      <c r="D17" s="241"/>
      <c r="E17" s="241"/>
      <c r="F17" s="241"/>
      <c r="G17" s="241"/>
      <c r="H17" s="241"/>
      <c r="I17" s="241"/>
      <c r="J17" s="241"/>
    </row>
    <row r="18" spans="1:13" ht="14.25">
      <c r="B18" s="32" t="s">
        <v>307</v>
      </c>
      <c r="D18" s="39"/>
      <c r="E18" s="39"/>
    </row>
    <row r="19" spans="1:13">
      <c r="B19" s="55" t="s">
        <v>256</v>
      </c>
      <c r="C19" s="151" t="s">
        <v>607</v>
      </c>
    </row>
    <row r="20" spans="1:13">
      <c r="B20" s="55" t="s">
        <v>73</v>
      </c>
      <c r="C20" s="430" t="s">
        <v>606</v>
      </c>
      <c r="D20" s="464"/>
    </row>
    <row r="21" spans="1:13" ht="6.75" customHeight="1">
      <c r="B21" s="33"/>
      <c r="C21" s="41"/>
      <c r="D21" s="39"/>
      <c r="E21" s="39"/>
    </row>
    <row r="22" spans="1:13">
      <c r="B22" s="152" t="s">
        <v>123</v>
      </c>
      <c r="C22" s="152" t="s">
        <v>255</v>
      </c>
      <c r="D22" s="152" t="s">
        <v>251</v>
      </c>
      <c r="E22" s="152" t="s">
        <v>251</v>
      </c>
      <c r="F22" s="152" t="s">
        <v>251</v>
      </c>
      <c r="G22" s="292"/>
      <c r="H22" s="293"/>
      <c r="I22" s="293"/>
      <c r="J22" s="293"/>
    </row>
    <row r="23" spans="1:13" ht="29.25" customHeight="1">
      <c r="B23" s="278"/>
      <c r="C23" s="278"/>
      <c r="D23" s="277" t="s">
        <v>36</v>
      </c>
      <c r="E23" s="277" t="s">
        <v>35</v>
      </c>
      <c r="F23" s="277" t="s">
        <v>362</v>
      </c>
      <c r="G23" s="294"/>
      <c r="H23" s="295"/>
      <c r="I23" s="295"/>
      <c r="J23" s="295"/>
    </row>
    <row r="24" spans="1:13" s="52" customFormat="1" ht="40.5">
      <c r="A24" s="229"/>
      <c r="B24" s="273">
        <v>271012</v>
      </c>
      <c r="C24" s="280" t="s">
        <v>263</v>
      </c>
      <c r="D24" s="274">
        <f>SUM(D25:D31)</f>
        <v>0</v>
      </c>
      <c r="E24" s="274">
        <f>SUM(E25:E31)</f>
        <v>140684.1</v>
      </c>
      <c r="F24" s="274">
        <f>+E24-D24</f>
        <v>140684.1</v>
      </c>
      <c r="G24" s="462"/>
      <c r="H24" s="463"/>
      <c r="I24" s="296"/>
      <c r="J24" s="296"/>
      <c r="L24" s="28"/>
      <c r="M24" s="279"/>
    </row>
    <row r="25" spans="1:13" ht="14.25">
      <c r="A25" s="231"/>
      <c r="B25" s="272">
        <v>27101221</v>
      </c>
      <c r="C25" s="281" t="s">
        <v>249</v>
      </c>
      <c r="D25" s="73"/>
      <c r="E25" s="73">
        <v>3.8</v>
      </c>
      <c r="F25" s="73">
        <f t="shared" ref="F25:F51" si="0">+E25-D25</f>
        <v>3.8</v>
      </c>
      <c r="G25" s="297"/>
      <c r="H25" s="35"/>
      <c r="I25" s="35"/>
      <c r="J25" s="35"/>
      <c r="M25" s="279"/>
    </row>
    <row r="26" spans="1:13" ht="14.25">
      <c r="A26" s="231"/>
      <c r="B26" s="272">
        <v>27101225</v>
      </c>
      <c r="C26" s="281" t="s">
        <v>250</v>
      </c>
      <c r="D26" s="73"/>
      <c r="E26" s="73">
        <v>80.2</v>
      </c>
      <c r="F26" s="73">
        <f t="shared" si="0"/>
        <v>80.2</v>
      </c>
      <c r="G26" s="297"/>
      <c r="H26" s="35"/>
      <c r="I26" s="35"/>
      <c r="J26" s="35"/>
      <c r="M26" s="279"/>
    </row>
    <row r="27" spans="1:13" ht="40.5">
      <c r="A27" s="290"/>
      <c r="B27" s="272">
        <v>27101241</v>
      </c>
      <c r="C27" s="281" t="s">
        <v>254</v>
      </c>
      <c r="D27" s="73"/>
      <c r="E27" s="73">
        <v>123194</v>
      </c>
      <c r="F27" s="73">
        <f t="shared" si="0"/>
        <v>123194</v>
      </c>
      <c r="G27" s="297"/>
      <c r="H27" s="35"/>
      <c r="I27" s="35"/>
      <c r="J27" s="35"/>
      <c r="M27" s="279"/>
    </row>
    <row r="28" spans="1:13" ht="40.5">
      <c r="A28" s="290"/>
      <c r="B28" s="272">
        <v>27101245</v>
      </c>
      <c r="C28" s="281" t="s">
        <v>252</v>
      </c>
      <c r="D28" s="73"/>
      <c r="E28" s="73">
        <v>17130.7</v>
      </c>
      <c r="F28" s="73">
        <f t="shared" si="0"/>
        <v>17130.7</v>
      </c>
      <c r="G28" s="297"/>
      <c r="H28" s="35"/>
      <c r="I28" s="35"/>
      <c r="J28" s="35"/>
      <c r="M28" s="279"/>
    </row>
    <row r="29" spans="1:13" ht="40.5">
      <c r="A29" s="290"/>
      <c r="B29" s="272">
        <v>27101249</v>
      </c>
      <c r="C29" s="281" t="s">
        <v>253</v>
      </c>
      <c r="D29" s="73"/>
      <c r="E29" s="73">
        <v>231</v>
      </c>
      <c r="F29" s="73">
        <f t="shared" si="0"/>
        <v>231</v>
      </c>
      <c r="G29" s="297"/>
      <c r="H29" s="35"/>
      <c r="I29" s="35"/>
      <c r="J29" s="35"/>
      <c r="M29" s="279"/>
    </row>
    <row r="30" spans="1:13" ht="27" customHeight="1">
      <c r="A30" s="291"/>
      <c r="B30" s="459">
        <v>27101270</v>
      </c>
      <c r="C30" s="460" t="s">
        <v>600</v>
      </c>
      <c r="D30" s="73"/>
      <c r="E30" s="457"/>
      <c r="F30" s="457"/>
      <c r="G30" s="297"/>
      <c r="H30" s="35"/>
      <c r="I30" s="35"/>
      <c r="J30" s="35"/>
      <c r="M30" s="279"/>
    </row>
    <row r="31" spans="1:13" ht="40.5">
      <c r="A31" s="231"/>
      <c r="B31" s="272">
        <v>27101290</v>
      </c>
      <c r="C31" s="281" t="s">
        <v>304</v>
      </c>
      <c r="D31" s="73"/>
      <c r="E31" s="458">
        <v>44.4</v>
      </c>
      <c r="F31" s="458">
        <f t="shared" si="0"/>
        <v>44.4</v>
      </c>
      <c r="G31" s="297"/>
      <c r="H31" s="35"/>
      <c r="I31" s="35"/>
      <c r="J31" s="35"/>
      <c r="M31" s="279"/>
    </row>
    <row r="32" spans="1:13" ht="6.75" customHeight="1">
      <c r="A32" s="231"/>
      <c r="B32" s="272"/>
      <c r="C32" s="281"/>
      <c r="D32" s="222"/>
      <c r="E32" s="73"/>
      <c r="F32" s="222"/>
      <c r="G32" s="297"/>
      <c r="H32" s="35"/>
      <c r="I32" s="35"/>
      <c r="J32" s="35"/>
      <c r="M32" s="279"/>
    </row>
    <row r="33" spans="1:13" ht="40.5">
      <c r="A33" s="231"/>
      <c r="B33" s="273">
        <v>271019</v>
      </c>
      <c r="C33" s="280" t="s">
        <v>264</v>
      </c>
      <c r="D33" s="274">
        <f>SUM(D34:D51)</f>
        <v>0.20610000000000001</v>
      </c>
      <c r="E33" s="274">
        <f>SUM(E34:E51)</f>
        <v>177461.8</v>
      </c>
      <c r="F33" s="274">
        <f>+E33-D33</f>
        <v>177461.59389999998</v>
      </c>
      <c r="I33" s="296"/>
      <c r="J33" s="296"/>
      <c r="M33" s="279"/>
    </row>
    <row r="34" spans="1:13" ht="54">
      <c r="A34" s="231"/>
      <c r="B34" s="459">
        <v>27101915</v>
      </c>
      <c r="C34" s="460" t="s">
        <v>601</v>
      </c>
      <c r="D34" s="73"/>
      <c r="E34" s="73"/>
      <c r="F34" s="73"/>
      <c r="G34" s="297"/>
      <c r="H34" s="35"/>
      <c r="I34" s="35"/>
      <c r="J34" s="35"/>
      <c r="M34" s="279"/>
    </row>
    <row r="35" spans="1:13" ht="40.5">
      <c r="A35" s="231"/>
      <c r="B35" s="272">
        <v>27101921</v>
      </c>
      <c r="C35" s="281" t="s">
        <v>266</v>
      </c>
      <c r="D35" s="73"/>
      <c r="E35" s="73">
        <v>44010.5</v>
      </c>
      <c r="F35" s="73">
        <f t="shared" si="0"/>
        <v>44010.5</v>
      </c>
      <c r="G35" s="297"/>
      <c r="H35" s="35"/>
      <c r="I35" s="35"/>
      <c r="J35" s="35"/>
      <c r="M35" s="279"/>
    </row>
    <row r="36" spans="1:13" ht="27">
      <c r="A36" s="231"/>
      <c r="B36" s="272">
        <v>27101925</v>
      </c>
      <c r="C36" s="281" t="s">
        <v>267</v>
      </c>
      <c r="D36" s="73"/>
      <c r="E36" s="73">
        <v>0.1</v>
      </c>
      <c r="F36" s="73">
        <f t="shared" si="0"/>
        <v>0.1</v>
      </c>
      <c r="G36" s="297"/>
      <c r="H36" s="35"/>
      <c r="I36" s="35"/>
      <c r="J36" s="298"/>
      <c r="M36" s="279"/>
    </row>
    <row r="37" spans="1:13">
      <c r="A37" s="231"/>
      <c r="B37" s="272">
        <v>27101929</v>
      </c>
      <c r="C37" s="281" t="s">
        <v>257</v>
      </c>
      <c r="D37" s="73"/>
      <c r="E37" s="73">
        <v>7446.4</v>
      </c>
      <c r="F37" s="73">
        <f t="shared" si="0"/>
        <v>7446.4</v>
      </c>
      <c r="G37" s="297"/>
      <c r="H37" s="35"/>
      <c r="I37" s="35"/>
      <c r="J37" s="35"/>
    </row>
    <row r="38" spans="1:13" ht="54">
      <c r="A38" s="231"/>
      <c r="B38" s="459">
        <v>27101935</v>
      </c>
      <c r="C38" s="460" t="s">
        <v>602</v>
      </c>
      <c r="D38" s="73"/>
      <c r="E38" s="276"/>
      <c r="F38" s="276"/>
      <c r="G38" s="297"/>
      <c r="H38" s="35"/>
      <c r="I38" s="35"/>
      <c r="J38" s="298"/>
    </row>
    <row r="39" spans="1:13" ht="40.5">
      <c r="A39" s="231"/>
      <c r="B39" s="272">
        <v>27101942</v>
      </c>
      <c r="C39" s="281" t="s">
        <v>258</v>
      </c>
      <c r="D39" s="73"/>
      <c r="E39" s="73">
        <f>97923.4+21289.6</f>
        <v>119213</v>
      </c>
      <c r="F39" s="73">
        <f t="shared" si="0"/>
        <v>119213</v>
      </c>
      <c r="G39" s="297"/>
      <c r="H39" s="35"/>
      <c r="I39" s="35"/>
      <c r="J39" s="35"/>
    </row>
    <row r="40" spans="1:13" ht="40.5">
      <c r="A40" s="231"/>
      <c r="B40" s="459">
        <v>27101948</v>
      </c>
      <c r="C40" s="460" t="s">
        <v>305</v>
      </c>
      <c r="D40" s="73"/>
      <c r="E40" s="73"/>
      <c r="F40" s="73"/>
      <c r="G40" s="297"/>
      <c r="H40" s="35"/>
      <c r="I40" s="35"/>
      <c r="J40" s="35"/>
    </row>
    <row r="41" spans="1:13" ht="40.5">
      <c r="A41" s="231"/>
      <c r="B41" s="459">
        <v>27101951</v>
      </c>
      <c r="C41" s="460" t="s">
        <v>603</v>
      </c>
      <c r="D41" s="73"/>
      <c r="E41" s="73"/>
      <c r="F41" s="73"/>
      <c r="G41" s="297"/>
      <c r="H41" s="299"/>
      <c r="I41" s="299"/>
      <c r="J41" s="299"/>
    </row>
    <row r="42" spans="1:13" ht="40.5">
      <c r="A42" s="231"/>
      <c r="B42" s="272">
        <v>2710196401</v>
      </c>
      <c r="C42" s="280" t="s">
        <v>306</v>
      </c>
      <c r="D42" s="73"/>
      <c r="E42" s="73">
        <v>283.8</v>
      </c>
      <c r="F42" s="73">
        <f t="shared" si="0"/>
        <v>283.8</v>
      </c>
      <c r="G42" s="297"/>
      <c r="H42" s="299"/>
      <c r="I42" s="299"/>
      <c r="J42" s="299"/>
    </row>
    <row r="43" spans="1:13" ht="27">
      <c r="A43" s="231"/>
      <c r="B43" s="459">
        <v>2710196801</v>
      </c>
      <c r="C43" s="460" t="s">
        <v>604</v>
      </c>
      <c r="D43" s="73"/>
      <c r="E43" s="73"/>
      <c r="F43" s="73"/>
      <c r="G43" s="297"/>
      <c r="H43" s="299"/>
      <c r="I43" s="299"/>
      <c r="J43" s="299"/>
    </row>
    <row r="44" spans="1:13" ht="40.5">
      <c r="A44" s="231"/>
      <c r="B44" s="459">
        <v>27101971</v>
      </c>
      <c r="C44" s="460" t="s">
        <v>605</v>
      </c>
      <c r="D44" s="73"/>
      <c r="E44" s="73"/>
      <c r="F44" s="73"/>
      <c r="G44" s="297"/>
      <c r="H44" s="35"/>
      <c r="I44" s="35"/>
      <c r="J44" s="300"/>
    </row>
    <row r="45" spans="1:13" ht="54">
      <c r="A45" s="231"/>
      <c r="B45" s="272">
        <v>27101982</v>
      </c>
      <c r="C45" s="281" t="s">
        <v>268</v>
      </c>
      <c r="D45" s="275">
        <v>0.2</v>
      </c>
      <c r="E45" s="73">
        <v>4556.5</v>
      </c>
      <c r="F45" s="73">
        <f t="shared" si="0"/>
        <v>4556.3</v>
      </c>
      <c r="G45" s="297"/>
      <c r="H45" s="35"/>
      <c r="I45" s="35"/>
      <c r="J45" s="35"/>
    </row>
    <row r="46" spans="1:13" ht="40.5">
      <c r="A46" s="231"/>
      <c r="B46" s="272">
        <v>27101984</v>
      </c>
      <c r="C46" s="281" t="s">
        <v>269</v>
      </c>
      <c r="D46" s="461">
        <v>2.5000000000000001E-3</v>
      </c>
      <c r="E46" s="73">
        <v>846</v>
      </c>
      <c r="F46" s="73">
        <f t="shared" si="0"/>
        <v>845.99749999999995</v>
      </c>
      <c r="G46" s="297"/>
      <c r="H46" s="35"/>
      <c r="I46" s="35"/>
      <c r="J46" s="35"/>
    </row>
    <row r="47" spans="1:13" ht="40.5">
      <c r="A47" s="231"/>
      <c r="B47" s="272">
        <v>27101986</v>
      </c>
      <c r="C47" s="281" t="s">
        <v>270</v>
      </c>
      <c r="D47" s="73"/>
      <c r="E47" s="73">
        <v>1.1000000000000001</v>
      </c>
      <c r="F47" s="73">
        <f t="shared" si="0"/>
        <v>1.1000000000000001</v>
      </c>
      <c r="G47" s="297"/>
      <c r="H47" s="35"/>
      <c r="I47" s="35"/>
      <c r="J47" s="35"/>
    </row>
    <row r="48" spans="1:13" ht="54">
      <c r="A48" s="231"/>
      <c r="B48" s="272">
        <v>27101988</v>
      </c>
      <c r="C48" s="281" t="s">
        <v>271</v>
      </c>
      <c r="D48" s="461">
        <v>3.5999999999999999E-3</v>
      </c>
      <c r="E48" s="73">
        <v>734.5</v>
      </c>
      <c r="F48" s="73">
        <f t="shared" si="0"/>
        <v>734.49639999999999</v>
      </c>
      <c r="G48" s="297"/>
      <c r="H48" s="35"/>
      <c r="I48" s="35"/>
      <c r="J48" s="35"/>
    </row>
    <row r="49" spans="1:10" ht="67.5">
      <c r="A49" s="231"/>
      <c r="B49" s="272">
        <v>27101992</v>
      </c>
      <c r="C49" s="281" t="s">
        <v>272</v>
      </c>
      <c r="D49" s="73"/>
      <c r="E49" s="73">
        <v>54.4</v>
      </c>
      <c r="F49" s="73">
        <f t="shared" si="0"/>
        <v>54.4</v>
      </c>
      <c r="G49" s="297"/>
      <c r="H49" s="35"/>
      <c r="I49" s="35"/>
      <c r="J49" s="35"/>
    </row>
    <row r="50" spans="1:10" ht="40.5">
      <c r="A50" s="231"/>
      <c r="B50" s="272">
        <v>27101994</v>
      </c>
      <c r="C50" s="281" t="s">
        <v>273</v>
      </c>
      <c r="D50" s="73"/>
      <c r="E50" s="73">
        <v>5.8</v>
      </c>
      <c r="F50" s="73">
        <f t="shared" si="0"/>
        <v>5.8</v>
      </c>
      <c r="G50" s="297"/>
      <c r="H50" s="35"/>
      <c r="I50" s="35"/>
      <c r="J50" s="35"/>
    </row>
    <row r="51" spans="1:10" ht="40.5">
      <c r="A51" s="231"/>
      <c r="B51" s="272">
        <v>27101998</v>
      </c>
      <c r="C51" s="281" t="s">
        <v>274</v>
      </c>
      <c r="D51" s="73"/>
      <c r="E51" s="73">
        <v>309.7</v>
      </c>
      <c r="F51" s="73">
        <f t="shared" si="0"/>
        <v>309.7</v>
      </c>
      <c r="G51" s="297"/>
      <c r="H51" s="35"/>
      <c r="I51" s="35"/>
      <c r="J51" s="35"/>
    </row>
    <row r="52" spans="1:10">
      <c r="A52" s="231"/>
      <c r="B52" s="319"/>
      <c r="C52" s="320"/>
      <c r="D52" s="35"/>
      <c r="E52" s="35"/>
      <c r="F52" s="35"/>
      <c r="G52" s="35"/>
      <c r="H52" s="35"/>
      <c r="I52" s="35"/>
      <c r="J52" s="35"/>
    </row>
    <row r="53" spans="1:10">
      <c r="E53" s="28"/>
    </row>
    <row r="54" spans="1:10" ht="14.25">
      <c r="B54" s="154" t="s">
        <v>318</v>
      </c>
      <c r="C54" s="28"/>
      <c r="D54"/>
      <c r="E54" s="147"/>
    </row>
    <row r="55" spans="1:10" s="54" customFormat="1" ht="12.75">
      <c r="B55" s="151" t="s">
        <v>165</v>
      </c>
      <c r="D55" s="57"/>
      <c r="E55" s="57"/>
    </row>
    <row r="56" spans="1:10" ht="9" customHeight="1">
      <c r="C56" s="154"/>
      <c r="D56"/>
      <c r="E56" s="147"/>
    </row>
    <row r="57" spans="1:10" ht="14.25">
      <c r="C57" s="42" t="s">
        <v>132</v>
      </c>
      <c r="D57" s="75">
        <v>2016</v>
      </c>
      <c r="E57" s="75">
        <v>2016</v>
      </c>
    </row>
    <row r="58" spans="1:10" ht="27" customHeight="1">
      <c r="C58" s="44" t="s">
        <v>158</v>
      </c>
      <c r="D58" s="45" t="s">
        <v>276</v>
      </c>
      <c r="E58" s="45" t="s">
        <v>275</v>
      </c>
    </row>
    <row r="59" spans="1:10">
      <c r="C59" s="44" t="s">
        <v>159</v>
      </c>
      <c r="D59" s="45">
        <v>25</v>
      </c>
      <c r="E59" s="45">
        <v>30</v>
      </c>
    </row>
    <row r="60" spans="1:10">
      <c r="C60" s="44" t="s">
        <v>160</v>
      </c>
      <c r="D60" s="45">
        <v>15</v>
      </c>
      <c r="E60" s="45">
        <v>20</v>
      </c>
    </row>
    <row r="61" spans="1:10">
      <c r="C61" s="44" t="s">
        <v>161</v>
      </c>
      <c r="D61" s="45">
        <v>12</v>
      </c>
      <c r="E61" s="45">
        <v>15</v>
      </c>
    </row>
    <row r="62" spans="1:10">
      <c r="C62" s="44" t="s">
        <v>162</v>
      </c>
      <c r="D62" s="45">
        <v>12</v>
      </c>
      <c r="E62" s="45">
        <v>15</v>
      </c>
    </row>
    <row r="63" spans="1:10">
      <c r="C63" s="44" t="s">
        <v>163</v>
      </c>
      <c r="D63" s="45">
        <v>12</v>
      </c>
      <c r="E63" s="45">
        <v>15</v>
      </c>
    </row>
    <row r="64" spans="1:10" ht="27">
      <c r="C64" s="44" t="s">
        <v>164</v>
      </c>
      <c r="D64" s="45">
        <v>20</v>
      </c>
      <c r="E64" s="45">
        <v>25</v>
      </c>
    </row>
    <row r="65" spans="2:10">
      <c r="C65" s="149"/>
      <c r="D65" s="241"/>
      <c r="E65" s="241"/>
    </row>
    <row r="66" spans="2:10" ht="14.25">
      <c r="B66" s="33"/>
      <c r="C66" s="34"/>
      <c r="D66" s="35"/>
      <c r="E66" s="35"/>
    </row>
    <row r="67" spans="2:10" ht="14.25">
      <c r="B67" s="154" t="s">
        <v>611</v>
      </c>
      <c r="C67" s="28"/>
      <c r="D67"/>
      <c r="E67" s="147"/>
    </row>
    <row r="68" spans="2:10" s="54" customFormat="1" ht="12.75">
      <c r="B68" s="55" t="s">
        <v>256</v>
      </c>
      <c r="C68" s="151" t="s">
        <v>610</v>
      </c>
      <c r="D68" s="57"/>
      <c r="E68" s="57"/>
    </row>
    <row r="69" spans="2:10" ht="15.75">
      <c r="B69" s="55" t="s">
        <v>73</v>
      </c>
      <c r="C69" s="430"/>
      <c r="D69" s="39"/>
      <c r="E69" s="39"/>
      <c r="G69" s="283"/>
      <c r="I69" s="70"/>
      <c r="J69" s="70"/>
    </row>
    <row r="70" spans="2:10" ht="7.5" customHeight="1">
      <c r="B70" s="55"/>
      <c r="C70" s="284"/>
      <c r="D70" s="39"/>
      <c r="E70" s="39"/>
      <c r="G70" s="283"/>
      <c r="I70" s="70"/>
      <c r="J70" s="70"/>
    </row>
    <row r="71" spans="2:10" s="52" customFormat="1" ht="54">
      <c r="B71" s="59" t="s">
        <v>139</v>
      </c>
      <c r="C71" s="42"/>
      <c r="D71" s="282" t="s">
        <v>166</v>
      </c>
      <c r="E71" s="282" t="s">
        <v>167</v>
      </c>
    </row>
    <row r="72" spans="2:10" s="52" customFormat="1" ht="15" customHeight="1">
      <c r="B72" s="285"/>
      <c r="C72" s="42" t="s">
        <v>30</v>
      </c>
      <c r="D72" s="82">
        <f>SUM(D73:D95)</f>
        <v>352408</v>
      </c>
      <c r="E72" s="82">
        <f>SUM(E73:E95)</f>
        <v>345828</v>
      </c>
    </row>
    <row r="73" spans="2:10" ht="27">
      <c r="B73" s="80">
        <v>1</v>
      </c>
      <c r="C73" s="85" t="s">
        <v>280</v>
      </c>
      <c r="D73" s="45">
        <v>198148</v>
      </c>
      <c r="E73" s="45">
        <v>196856</v>
      </c>
      <c r="F73" s="52"/>
      <c r="G73" s="52"/>
      <c r="H73" s="52"/>
      <c r="I73" s="52"/>
      <c r="J73" s="90"/>
    </row>
    <row r="74" spans="2:10" s="52" customFormat="1" ht="15" customHeight="1">
      <c r="B74" s="80">
        <v>2</v>
      </c>
      <c r="C74" s="85" t="s">
        <v>279</v>
      </c>
      <c r="D74" s="45">
        <v>3200</v>
      </c>
      <c r="E74" s="45">
        <v>2484</v>
      </c>
    </row>
    <row r="75" spans="2:10" s="52" customFormat="1" ht="15" customHeight="1">
      <c r="B75" s="80">
        <v>3</v>
      </c>
      <c r="C75" s="85" t="s">
        <v>278</v>
      </c>
      <c r="D75" s="233">
        <v>28872</v>
      </c>
      <c r="E75" s="233">
        <v>28829</v>
      </c>
    </row>
    <row r="76" spans="2:10" s="52" customFormat="1" ht="15" customHeight="1">
      <c r="B76" s="80">
        <v>4</v>
      </c>
      <c r="C76" s="85" t="s">
        <v>281</v>
      </c>
      <c r="D76" s="233">
        <v>4346</v>
      </c>
      <c r="E76" s="233">
        <v>4340</v>
      </c>
    </row>
    <row r="77" spans="2:10" s="52" customFormat="1" ht="15" customHeight="1">
      <c r="B77" s="80">
        <v>5</v>
      </c>
      <c r="C77" s="85" t="s">
        <v>289</v>
      </c>
      <c r="D77" s="233">
        <v>2706</v>
      </c>
      <c r="E77" s="233">
        <v>2684</v>
      </c>
    </row>
    <row r="78" spans="2:10" s="52" customFormat="1" ht="15" customHeight="1">
      <c r="B78" s="80">
        <v>6</v>
      </c>
      <c r="C78" s="85" t="s">
        <v>290</v>
      </c>
      <c r="D78" s="233">
        <v>7649</v>
      </c>
      <c r="E78" s="233">
        <v>7630</v>
      </c>
    </row>
    <row r="79" spans="2:10" s="52" customFormat="1" ht="15" customHeight="1">
      <c r="B79" s="80">
        <v>7</v>
      </c>
      <c r="C79" s="85" t="s">
        <v>291</v>
      </c>
      <c r="D79" s="233">
        <v>2128</v>
      </c>
      <c r="E79" s="233">
        <v>2124</v>
      </c>
    </row>
    <row r="80" spans="2:10" s="52" customFormat="1" ht="15" customHeight="1">
      <c r="B80" s="80">
        <v>8</v>
      </c>
      <c r="C80" s="85" t="s">
        <v>292</v>
      </c>
      <c r="D80" s="233">
        <v>2393</v>
      </c>
      <c r="E80" s="233">
        <v>2390</v>
      </c>
    </row>
    <row r="81" spans="2:5" s="52" customFormat="1" ht="15" customHeight="1">
      <c r="B81" s="80">
        <v>9</v>
      </c>
      <c r="C81" s="85" t="s">
        <v>293</v>
      </c>
      <c r="D81" s="233">
        <v>848</v>
      </c>
      <c r="E81" s="233">
        <v>846</v>
      </c>
    </row>
    <row r="82" spans="2:5" s="52" customFormat="1" ht="15" customHeight="1">
      <c r="B82" s="80">
        <v>10</v>
      </c>
      <c r="C82" s="85" t="s">
        <v>288</v>
      </c>
      <c r="D82" s="233">
        <v>967</v>
      </c>
      <c r="E82" s="233">
        <v>966</v>
      </c>
    </row>
    <row r="83" spans="2:5" s="52" customFormat="1" ht="15" customHeight="1">
      <c r="B83" s="80">
        <v>11</v>
      </c>
      <c r="C83" s="85" t="s">
        <v>287</v>
      </c>
      <c r="D83" s="233">
        <v>2053</v>
      </c>
      <c r="E83" s="233">
        <v>2044</v>
      </c>
    </row>
    <row r="84" spans="2:5" s="52" customFormat="1" ht="15" customHeight="1">
      <c r="B84" s="80">
        <v>12</v>
      </c>
      <c r="C84" s="85" t="s">
        <v>286</v>
      </c>
      <c r="D84" s="233">
        <v>1055</v>
      </c>
      <c r="E84" s="233">
        <v>1049</v>
      </c>
    </row>
    <row r="85" spans="2:5" s="52" customFormat="1" ht="15" customHeight="1">
      <c r="B85" s="80">
        <v>13</v>
      </c>
      <c r="C85" s="85" t="s">
        <v>285</v>
      </c>
      <c r="D85" s="233">
        <v>107</v>
      </c>
      <c r="E85" s="233">
        <v>105</v>
      </c>
    </row>
    <row r="86" spans="2:5" s="52" customFormat="1" ht="15" customHeight="1">
      <c r="B86" s="80">
        <v>14</v>
      </c>
      <c r="C86" s="85" t="s">
        <v>284</v>
      </c>
      <c r="D86" s="233">
        <v>1306</v>
      </c>
      <c r="E86" s="233">
        <v>1300</v>
      </c>
    </row>
    <row r="87" spans="2:5" s="52" customFormat="1" ht="15" customHeight="1">
      <c r="B87" s="80">
        <v>15</v>
      </c>
      <c r="C87" s="85" t="s">
        <v>283</v>
      </c>
      <c r="D87" s="233">
        <v>3656</v>
      </c>
      <c r="E87" s="233">
        <v>3641</v>
      </c>
    </row>
    <row r="88" spans="2:5" s="52" customFormat="1" ht="15" customHeight="1">
      <c r="B88" s="80">
        <v>16</v>
      </c>
      <c r="C88" s="85" t="s">
        <v>282</v>
      </c>
      <c r="D88" s="233">
        <v>88</v>
      </c>
      <c r="E88" s="233">
        <v>88</v>
      </c>
    </row>
    <row r="89" spans="2:5" s="52" customFormat="1" ht="15" customHeight="1">
      <c r="B89" s="80">
        <v>17</v>
      </c>
      <c r="C89" s="85" t="s">
        <v>294</v>
      </c>
      <c r="D89" s="233">
        <v>7268</v>
      </c>
      <c r="E89" s="233">
        <v>7263</v>
      </c>
    </row>
    <row r="90" spans="2:5" s="52" customFormat="1" ht="15" customHeight="1">
      <c r="B90" s="80">
        <v>18</v>
      </c>
      <c r="C90" s="85" t="s">
        <v>319</v>
      </c>
      <c r="D90" s="233">
        <v>339</v>
      </c>
      <c r="E90" s="233">
        <v>339</v>
      </c>
    </row>
    <row r="91" spans="2:5" s="52" customFormat="1" ht="26.25" customHeight="1">
      <c r="B91" s="80">
        <v>19</v>
      </c>
      <c r="C91" s="85" t="s">
        <v>295</v>
      </c>
      <c r="D91" s="233">
        <v>403</v>
      </c>
      <c r="E91" s="233">
        <v>399</v>
      </c>
    </row>
    <row r="92" spans="2:5" s="52" customFormat="1" ht="27.75" customHeight="1">
      <c r="B92" s="80">
        <v>20</v>
      </c>
      <c r="C92" s="85" t="s">
        <v>296</v>
      </c>
      <c r="D92" s="233">
        <v>379</v>
      </c>
      <c r="E92" s="233">
        <v>379</v>
      </c>
    </row>
    <row r="93" spans="2:5" s="52" customFormat="1" ht="15" customHeight="1">
      <c r="B93" s="80">
        <v>21</v>
      </c>
      <c r="C93" s="85" t="s">
        <v>297</v>
      </c>
      <c r="D93" s="233">
        <v>14219</v>
      </c>
      <c r="E93" s="233">
        <v>12997</v>
      </c>
    </row>
    <row r="94" spans="2:5" s="52" customFormat="1" ht="30" customHeight="1">
      <c r="B94" s="80">
        <v>22</v>
      </c>
      <c r="C94" s="85" t="s">
        <v>298</v>
      </c>
      <c r="D94" s="233">
        <v>9281</v>
      </c>
      <c r="E94" s="233">
        <v>7030</v>
      </c>
    </row>
    <row r="95" spans="2:5" s="52" customFormat="1" ht="30" customHeight="1">
      <c r="B95" s="80">
        <v>23</v>
      </c>
      <c r="C95" s="85" t="s">
        <v>299</v>
      </c>
      <c r="D95" s="233">
        <v>60997</v>
      </c>
      <c r="E95" s="233">
        <v>60045</v>
      </c>
    </row>
    <row r="96" spans="2:5" s="52" customFormat="1" ht="25.5" customHeight="1">
      <c r="B96" s="80">
        <v>24</v>
      </c>
      <c r="C96" s="85" t="s">
        <v>300</v>
      </c>
      <c r="D96" s="233">
        <v>119</v>
      </c>
      <c r="E96" s="233">
        <v>119</v>
      </c>
    </row>
    <row r="97" spans="1:11" ht="14.25">
      <c r="A97" s="29"/>
      <c r="B97" s="227"/>
      <c r="C97" s="314"/>
      <c r="D97" s="228"/>
      <c r="E97" s="313"/>
      <c r="F97" s="316"/>
    </row>
    <row r="98" spans="1:11" ht="14.25">
      <c r="B98" s="32" t="s">
        <v>618</v>
      </c>
      <c r="D98" s="39"/>
      <c r="E98" s="39"/>
      <c r="F98" s="239"/>
      <c r="G98" s="240"/>
      <c r="H98" s="39"/>
      <c r="I98" s="69"/>
    </row>
    <row r="99" spans="1:11" s="231" customFormat="1" ht="25.5">
      <c r="B99" s="55" t="s">
        <v>72</v>
      </c>
      <c r="C99" s="58" t="s">
        <v>612</v>
      </c>
      <c r="D99" s="39"/>
      <c r="E99" s="39"/>
      <c r="F99" s="239"/>
      <c r="G99" s="240"/>
      <c r="H99" s="466"/>
      <c r="I99" s="70"/>
    </row>
    <row r="100" spans="1:11" ht="6.75" customHeight="1">
      <c r="B100" s="33"/>
      <c r="C100" s="41"/>
      <c r="D100" s="39"/>
      <c r="E100" s="39"/>
      <c r="F100" s="239"/>
      <c r="G100" s="240"/>
      <c r="H100" s="39"/>
      <c r="I100" s="70"/>
    </row>
    <row r="101" spans="1:11" ht="28.5">
      <c r="A101" s="29"/>
      <c r="B101" s="64">
        <v>7.2</v>
      </c>
      <c r="C101" s="47" t="s">
        <v>141</v>
      </c>
      <c r="D101" s="334" t="s">
        <v>348</v>
      </c>
      <c r="E101" s="334" t="s">
        <v>349</v>
      </c>
      <c r="F101" s="334" t="s">
        <v>733</v>
      </c>
      <c r="G101" s="334" t="s">
        <v>351</v>
      </c>
      <c r="H101" s="334" t="s">
        <v>671</v>
      </c>
      <c r="I101" s="334" t="s">
        <v>352</v>
      </c>
      <c r="J101" s="479" t="s">
        <v>353</v>
      </c>
      <c r="K101" s="70"/>
    </row>
    <row r="102" spans="1:11">
      <c r="A102" s="29"/>
      <c r="B102" s="59"/>
      <c r="C102" s="60"/>
      <c r="D102" s="60" t="s">
        <v>135</v>
      </c>
      <c r="E102" s="60" t="s">
        <v>350</v>
      </c>
      <c r="F102" s="60" t="s">
        <v>350</v>
      </c>
      <c r="G102" s="60" t="s">
        <v>350</v>
      </c>
      <c r="H102" s="480" t="s">
        <v>135</v>
      </c>
      <c r="I102" s="480" t="s">
        <v>135</v>
      </c>
      <c r="J102" s="480" t="s">
        <v>135</v>
      </c>
      <c r="K102" s="70"/>
    </row>
    <row r="103" spans="1:11" ht="27.75">
      <c r="B103" s="62" t="s">
        <v>170</v>
      </c>
      <c r="C103" s="42" t="s">
        <v>316</v>
      </c>
      <c r="D103" s="501">
        <f t="shared" ref="D103" si="1">SUM(D104:D116)</f>
        <v>131.96</v>
      </c>
      <c r="E103" s="501">
        <f>SUM(E104:E116)</f>
        <v>34.299999999999997</v>
      </c>
      <c r="F103" s="501">
        <f>SUM(F104:F116)</f>
        <v>0</v>
      </c>
      <c r="G103" s="501">
        <f>SUM(G104:G116)</f>
        <v>24434.039999999997</v>
      </c>
      <c r="H103" s="501"/>
      <c r="I103" s="501">
        <f>SUM(I104:I116)</f>
        <v>0</v>
      </c>
      <c r="J103" s="502">
        <f>SUM(J104:J116)</f>
        <v>12.522</v>
      </c>
      <c r="K103" s="70"/>
    </row>
    <row r="104" spans="1:11">
      <c r="B104" s="322" t="s">
        <v>171</v>
      </c>
      <c r="C104" s="44" t="s">
        <v>333</v>
      </c>
      <c r="D104" s="45">
        <v>7.54</v>
      </c>
      <c r="E104" s="45"/>
      <c r="F104" s="45"/>
      <c r="G104" s="45"/>
      <c r="H104" s="45"/>
      <c r="I104" s="45"/>
      <c r="J104" s="45"/>
      <c r="K104" s="70"/>
    </row>
    <row r="105" spans="1:11" ht="27">
      <c r="B105" s="322" t="s">
        <v>172</v>
      </c>
      <c r="C105" s="44" t="s">
        <v>345</v>
      </c>
      <c r="D105" s="45">
        <v>0.1</v>
      </c>
      <c r="E105" s="45"/>
      <c r="F105" s="45"/>
      <c r="G105" s="45"/>
      <c r="H105" s="45"/>
      <c r="I105" s="45"/>
      <c r="J105" s="45"/>
      <c r="K105" s="70"/>
    </row>
    <row r="106" spans="1:11">
      <c r="B106" s="322" t="s">
        <v>173</v>
      </c>
      <c r="C106" s="44" t="s">
        <v>334</v>
      </c>
      <c r="D106" s="45">
        <v>0.5</v>
      </c>
      <c r="E106" s="45"/>
      <c r="F106" s="45"/>
      <c r="G106" s="45">
        <v>4619.99</v>
      </c>
      <c r="H106" s="45"/>
      <c r="I106" s="45"/>
      <c r="J106" s="45"/>
      <c r="K106" s="70"/>
    </row>
    <row r="107" spans="1:11">
      <c r="B107" s="322" t="s">
        <v>174</v>
      </c>
      <c r="C107" s="44" t="s">
        <v>335</v>
      </c>
      <c r="D107" s="45">
        <v>31.7</v>
      </c>
      <c r="E107" s="45"/>
      <c r="F107" s="45"/>
      <c r="G107" s="45">
        <v>479.95</v>
      </c>
      <c r="H107" s="45"/>
      <c r="I107" s="45"/>
      <c r="J107" s="45">
        <v>0.44</v>
      </c>
      <c r="K107" s="70"/>
    </row>
    <row r="108" spans="1:11">
      <c r="B108" s="322" t="s">
        <v>325</v>
      </c>
      <c r="C108" s="44" t="s">
        <v>343</v>
      </c>
      <c r="D108" s="45"/>
      <c r="E108" s="45"/>
      <c r="F108" s="45"/>
      <c r="G108" s="45"/>
      <c r="H108" s="45"/>
      <c r="I108" s="45"/>
      <c r="J108" s="45"/>
      <c r="K108" s="70"/>
    </row>
    <row r="109" spans="1:11">
      <c r="B109" s="322" t="s">
        <v>326</v>
      </c>
      <c r="C109" s="44" t="s">
        <v>336</v>
      </c>
      <c r="D109" s="45">
        <v>26.3</v>
      </c>
      <c r="E109" s="45"/>
      <c r="F109" s="45"/>
      <c r="G109" s="45">
        <v>0.3</v>
      </c>
      <c r="H109" s="45"/>
      <c r="I109" s="45"/>
      <c r="J109" s="45"/>
      <c r="K109" s="70"/>
    </row>
    <row r="110" spans="1:11">
      <c r="B110" s="322" t="s">
        <v>327</v>
      </c>
      <c r="C110" s="44" t="s">
        <v>337</v>
      </c>
      <c r="D110" s="45">
        <v>42.3</v>
      </c>
      <c r="E110" s="45"/>
      <c r="F110" s="45"/>
      <c r="G110" s="45">
        <v>17701</v>
      </c>
      <c r="H110" s="45"/>
      <c r="I110" s="45"/>
      <c r="J110" s="45"/>
      <c r="K110" s="70"/>
    </row>
    <row r="111" spans="1:11">
      <c r="B111" s="322" t="s">
        <v>328</v>
      </c>
      <c r="C111" s="44" t="s">
        <v>338</v>
      </c>
      <c r="D111" s="45">
        <v>5.64</v>
      </c>
      <c r="E111" s="45"/>
      <c r="F111" s="45"/>
      <c r="G111" s="45">
        <v>684.5</v>
      </c>
      <c r="H111" s="45"/>
      <c r="I111" s="45"/>
      <c r="J111" s="45">
        <v>2.5979999999999999</v>
      </c>
      <c r="K111" s="70"/>
    </row>
    <row r="112" spans="1:11" ht="27">
      <c r="B112" s="322" t="s">
        <v>329</v>
      </c>
      <c r="C112" s="44" t="s">
        <v>339</v>
      </c>
      <c r="D112" s="45"/>
      <c r="E112" s="45"/>
      <c r="F112" s="45"/>
      <c r="G112" s="45"/>
      <c r="H112" s="45"/>
      <c r="I112" s="45"/>
      <c r="J112" s="45"/>
      <c r="K112" s="70"/>
    </row>
    <row r="113" spans="2:11">
      <c r="B113" s="322" t="s">
        <v>330</v>
      </c>
      <c r="C113" s="44" t="s">
        <v>340</v>
      </c>
      <c r="D113" s="45"/>
      <c r="E113" s="45"/>
      <c r="F113" s="45"/>
      <c r="G113" s="45"/>
      <c r="H113" s="45"/>
      <c r="I113" s="45"/>
      <c r="J113" s="45"/>
      <c r="K113" s="70"/>
    </row>
    <row r="114" spans="2:11" ht="27">
      <c r="B114" s="322" t="s">
        <v>331</v>
      </c>
      <c r="C114" s="44" t="s">
        <v>341</v>
      </c>
      <c r="D114" s="45"/>
      <c r="E114" s="45"/>
      <c r="F114" s="45"/>
      <c r="G114" s="45"/>
      <c r="H114" s="45"/>
      <c r="I114" s="45"/>
      <c r="J114" s="45"/>
      <c r="K114" s="70"/>
    </row>
    <row r="115" spans="2:11">
      <c r="B115" s="322" t="s">
        <v>332</v>
      </c>
      <c r="C115" s="44" t="s">
        <v>313</v>
      </c>
      <c r="D115" s="45">
        <v>16.579999999999998</v>
      </c>
      <c r="E115" s="45">
        <v>34.299999999999997</v>
      </c>
      <c r="F115" s="45"/>
      <c r="G115" s="45">
        <v>946.3</v>
      </c>
      <c r="H115" s="45"/>
      <c r="I115" s="45"/>
      <c r="J115" s="45">
        <v>9.4740000000000002</v>
      </c>
      <c r="K115" s="70"/>
    </row>
    <row r="116" spans="2:11" ht="14.25" customHeight="1">
      <c r="B116" s="322" t="s">
        <v>342</v>
      </c>
      <c r="C116" s="44" t="s">
        <v>344</v>
      </c>
      <c r="D116" s="45">
        <v>1.3</v>
      </c>
      <c r="E116" s="45"/>
      <c r="F116" s="45"/>
      <c r="G116" s="45">
        <v>2</v>
      </c>
      <c r="H116" s="45"/>
      <c r="I116" s="45"/>
      <c r="J116" s="72">
        <v>0.01</v>
      </c>
      <c r="K116" s="70"/>
    </row>
    <row r="117" spans="2:11" ht="14.25" customHeight="1">
      <c r="B117" s="324"/>
      <c r="C117" s="149"/>
      <c r="D117" s="241"/>
      <c r="E117" s="241"/>
      <c r="F117" s="241"/>
      <c r="G117" s="465"/>
      <c r="H117" s="465"/>
      <c r="I117" s="70"/>
    </row>
    <row r="118" spans="2:11" ht="14.25" customHeight="1">
      <c r="B118" s="32" t="s">
        <v>619</v>
      </c>
      <c r="D118" s="39"/>
      <c r="E118" s="39"/>
      <c r="F118" s="239"/>
      <c r="G118" s="240"/>
      <c r="H118" s="39"/>
      <c r="I118" s="70"/>
    </row>
    <row r="119" spans="2:11" ht="14.25" customHeight="1">
      <c r="B119" s="55" t="s">
        <v>72</v>
      </c>
      <c r="C119" s="1034" t="s">
        <v>612</v>
      </c>
      <c r="D119" s="1034"/>
      <c r="E119" s="1034"/>
      <c r="F119" s="1034"/>
      <c r="G119" s="1034"/>
      <c r="H119" s="1034"/>
      <c r="I119" s="70"/>
    </row>
    <row r="120" spans="2:11" ht="14.25" customHeight="1">
      <c r="B120" s="33"/>
      <c r="C120" s="41"/>
      <c r="D120" s="39"/>
      <c r="E120" s="39"/>
      <c r="F120" s="239"/>
      <c r="G120" s="240"/>
      <c r="H120" s="466"/>
      <c r="I120" s="70"/>
    </row>
    <row r="121" spans="2:11" ht="14.25" customHeight="1">
      <c r="B121" s="64">
        <v>7.2</v>
      </c>
      <c r="C121" s="47" t="s">
        <v>141</v>
      </c>
      <c r="D121" s="334" t="s">
        <v>348</v>
      </c>
      <c r="E121" s="334" t="s">
        <v>349</v>
      </c>
      <c r="F121" s="334" t="s">
        <v>733</v>
      </c>
      <c r="G121" s="334" t="s">
        <v>351</v>
      </c>
      <c r="H121" s="334" t="s">
        <v>671</v>
      </c>
      <c r="I121" s="334" t="s">
        <v>352</v>
      </c>
      <c r="J121" s="479" t="s">
        <v>353</v>
      </c>
    </row>
    <row r="122" spans="2:11" ht="14.25" customHeight="1">
      <c r="B122" s="59"/>
      <c r="C122" s="60"/>
      <c r="D122" s="60" t="s">
        <v>135</v>
      </c>
      <c r="E122" s="60" t="s">
        <v>350</v>
      </c>
      <c r="F122" s="60" t="s">
        <v>350</v>
      </c>
      <c r="G122" s="60" t="s">
        <v>350</v>
      </c>
      <c r="H122" s="480" t="s">
        <v>135</v>
      </c>
      <c r="I122" s="480" t="s">
        <v>135</v>
      </c>
      <c r="J122" s="480" t="s">
        <v>135</v>
      </c>
    </row>
    <row r="123" spans="2:11" ht="14.25" customHeight="1">
      <c r="B123" s="62" t="s">
        <v>170</v>
      </c>
      <c r="C123" s="42" t="s">
        <v>316</v>
      </c>
      <c r="D123" s="501">
        <f t="shared" ref="D123" si="2">SUM(D124:D136)</f>
        <v>0</v>
      </c>
      <c r="E123" s="501">
        <f t="shared" ref="E123:J123" si="3">SUM(E124:E136)</f>
        <v>22.799999999999997</v>
      </c>
      <c r="F123" s="501">
        <f t="shared" si="3"/>
        <v>4.5999999999999996</v>
      </c>
      <c r="G123" s="502">
        <f t="shared" si="3"/>
        <v>328.47999999999996</v>
      </c>
      <c r="H123" s="911">
        <f t="shared" si="3"/>
        <v>97.474999999999994</v>
      </c>
      <c r="I123" s="501">
        <f t="shared" si="3"/>
        <v>14681.383999999998</v>
      </c>
      <c r="J123" s="502">
        <f t="shared" si="3"/>
        <v>910.5051000000002</v>
      </c>
    </row>
    <row r="124" spans="2:11" ht="14.25" customHeight="1">
      <c r="B124" s="322" t="s">
        <v>171</v>
      </c>
      <c r="C124" s="44" t="s">
        <v>333</v>
      </c>
      <c r="D124" s="45"/>
      <c r="E124" s="45"/>
      <c r="F124" s="45"/>
      <c r="G124" s="45">
        <v>0.1</v>
      </c>
      <c r="H124" s="45"/>
      <c r="I124" s="45">
        <v>0.7</v>
      </c>
      <c r="J124" s="45">
        <v>2.0705</v>
      </c>
    </row>
    <row r="125" spans="2:11" ht="30" customHeight="1">
      <c r="B125" s="322" t="s">
        <v>172</v>
      </c>
      <c r="C125" s="44" t="s">
        <v>345</v>
      </c>
      <c r="D125" s="45"/>
      <c r="E125" s="45">
        <v>20.7</v>
      </c>
      <c r="F125" s="45">
        <v>4.5</v>
      </c>
      <c r="G125" s="45"/>
      <c r="H125" s="45"/>
      <c r="I125" s="45">
        <v>7.2</v>
      </c>
      <c r="J125" s="45">
        <v>4.0679999999999996</v>
      </c>
    </row>
    <row r="126" spans="2:11" ht="14.25" customHeight="1">
      <c r="B126" s="322" t="s">
        <v>173</v>
      </c>
      <c r="C126" s="44" t="s">
        <v>334</v>
      </c>
      <c r="D126" s="45"/>
      <c r="E126" s="45"/>
      <c r="F126" s="45"/>
      <c r="G126" s="45">
        <v>4.5</v>
      </c>
      <c r="H126" s="45"/>
      <c r="I126" s="45"/>
      <c r="J126" s="45">
        <v>37.591999999999999</v>
      </c>
    </row>
    <row r="127" spans="2:11" ht="14.25" customHeight="1">
      <c r="B127" s="322" t="s">
        <v>174</v>
      </c>
      <c r="C127" s="44" t="s">
        <v>335</v>
      </c>
      <c r="D127" s="45"/>
      <c r="E127" s="45"/>
      <c r="F127" s="45">
        <v>0.1</v>
      </c>
      <c r="G127" s="45">
        <v>50.6</v>
      </c>
      <c r="H127" s="45"/>
      <c r="I127" s="45">
        <v>6542.5</v>
      </c>
      <c r="J127" s="45">
        <v>121.3228</v>
      </c>
    </row>
    <row r="128" spans="2:11" ht="14.25" customHeight="1">
      <c r="B128" s="322" t="s">
        <v>325</v>
      </c>
      <c r="C128" s="44" t="s">
        <v>343</v>
      </c>
      <c r="D128" s="45"/>
      <c r="E128" s="45"/>
      <c r="F128" s="45"/>
      <c r="G128" s="45"/>
      <c r="H128" s="45"/>
      <c r="I128" s="45"/>
      <c r="J128" s="45"/>
    </row>
    <row r="129" spans="2:10" ht="14.25" customHeight="1">
      <c r="B129" s="322" t="s">
        <v>326</v>
      </c>
      <c r="C129" s="44" t="s">
        <v>336</v>
      </c>
      <c r="D129" s="45"/>
      <c r="E129" s="45">
        <v>0.2</v>
      </c>
      <c r="F129" s="45"/>
      <c r="G129" s="45">
        <v>0.7</v>
      </c>
      <c r="H129" s="45"/>
      <c r="I129" s="45"/>
      <c r="J129" s="45">
        <v>18.8081</v>
      </c>
    </row>
    <row r="130" spans="2:10" ht="14.25" customHeight="1">
      <c r="B130" s="322" t="s">
        <v>327</v>
      </c>
      <c r="C130" s="44" t="s">
        <v>337</v>
      </c>
      <c r="D130" s="45"/>
      <c r="E130" s="45"/>
      <c r="F130" s="45"/>
      <c r="G130" s="45">
        <v>165.1</v>
      </c>
      <c r="H130" s="45"/>
      <c r="I130" s="45">
        <v>101.2</v>
      </c>
      <c r="J130" s="45">
        <v>611.33450000000005</v>
      </c>
    </row>
    <row r="131" spans="2:10" ht="14.25" customHeight="1">
      <c r="B131" s="322" t="s">
        <v>328</v>
      </c>
      <c r="C131" s="44" t="s">
        <v>338</v>
      </c>
      <c r="D131" s="45"/>
      <c r="E131" s="45"/>
      <c r="F131" s="45"/>
      <c r="G131" s="45">
        <v>36.4</v>
      </c>
      <c r="H131" s="45"/>
      <c r="I131" s="45"/>
      <c r="J131" s="45">
        <v>35.818199999999997</v>
      </c>
    </row>
    <row r="132" spans="2:10" ht="27" customHeight="1">
      <c r="B132" s="322" t="s">
        <v>329</v>
      </c>
      <c r="C132" s="44" t="s">
        <v>339</v>
      </c>
      <c r="D132" s="45"/>
      <c r="E132" s="45"/>
      <c r="F132" s="45"/>
      <c r="G132" s="45"/>
      <c r="H132" s="45"/>
      <c r="I132" s="45"/>
      <c r="J132" s="45">
        <v>3.1</v>
      </c>
    </row>
    <row r="133" spans="2:10" ht="14.25" customHeight="1">
      <c r="B133" s="322" t="s">
        <v>330</v>
      </c>
      <c r="C133" s="44" t="s">
        <v>340</v>
      </c>
      <c r="D133" s="45"/>
      <c r="E133" s="45"/>
      <c r="F133" s="45"/>
      <c r="G133" s="45"/>
      <c r="H133" s="45">
        <v>0.22</v>
      </c>
      <c r="I133" s="45"/>
      <c r="J133" s="45">
        <v>0.216</v>
      </c>
    </row>
    <row r="134" spans="2:10" ht="29.25" customHeight="1">
      <c r="B134" s="322" t="s">
        <v>331</v>
      </c>
      <c r="C134" s="44" t="s">
        <v>341</v>
      </c>
      <c r="D134" s="45"/>
      <c r="E134" s="45"/>
      <c r="F134" s="45"/>
      <c r="G134" s="45"/>
      <c r="H134" s="45"/>
      <c r="I134" s="45"/>
      <c r="J134" s="286">
        <v>6.0000000000000001E-3</v>
      </c>
    </row>
    <row r="135" spans="2:10" ht="14.25" customHeight="1">
      <c r="B135" s="322" t="s">
        <v>332</v>
      </c>
      <c r="C135" s="44" t="s">
        <v>313</v>
      </c>
      <c r="D135" s="45"/>
      <c r="E135" s="45">
        <v>1.9</v>
      </c>
      <c r="F135" s="45"/>
      <c r="G135" s="45">
        <v>71.08</v>
      </c>
      <c r="H135" s="45">
        <v>97.254999999999995</v>
      </c>
      <c r="I135" s="45">
        <v>8029.7839999999997</v>
      </c>
      <c r="J135" s="45">
        <v>72.31</v>
      </c>
    </row>
    <row r="136" spans="2:10" ht="14.25" customHeight="1">
      <c r="B136" s="322" t="s">
        <v>342</v>
      </c>
      <c r="C136" s="44" t="s">
        <v>344</v>
      </c>
      <c r="D136" s="45"/>
      <c r="E136" s="45"/>
      <c r="F136" s="45"/>
      <c r="G136" s="45"/>
      <c r="H136" s="45"/>
      <c r="I136" s="45"/>
      <c r="J136" s="45">
        <v>3.859</v>
      </c>
    </row>
    <row r="137" spans="2:10" ht="14.25" customHeight="1">
      <c r="B137" s="324"/>
      <c r="C137" s="149"/>
      <c r="D137" s="241"/>
      <c r="E137" s="241"/>
      <c r="F137" s="241"/>
      <c r="G137" s="465"/>
      <c r="H137" s="465"/>
      <c r="I137" s="70"/>
    </row>
    <row r="138" spans="2:10" ht="25.5" customHeight="1">
      <c r="B138" s="32" t="s">
        <v>613</v>
      </c>
      <c r="C138" s="50"/>
      <c r="D138" s="39"/>
      <c r="E138" s="39"/>
    </row>
    <row r="139" spans="2:10" ht="6.75" customHeight="1">
      <c r="B139" s="33"/>
      <c r="C139" s="41"/>
      <c r="D139" s="39"/>
      <c r="E139" s="28"/>
    </row>
    <row r="140" spans="2:10" s="52" customFormat="1" ht="67.5">
      <c r="B140" s="59" t="s">
        <v>139</v>
      </c>
      <c r="C140" s="42"/>
      <c r="D140" s="282" t="s">
        <v>614</v>
      </c>
      <c r="E140" s="282" t="s">
        <v>277</v>
      </c>
    </row>
    <row r="141" spans="2:10" s="52" customFormat="1" ht="15" customHeight="1">
      <c r="B141" s="285"/>
      <c r="C141" s="42" t="s">
        <v>30</v>
      </c>
      <c r="D141" s="43">
        <f>SUM(D142:D164)</f>
        <v>29716800</v>
      </c>
      <c r="E141" s="43">
        <f>SUM(E142:E165)</f>
        <v>24756.770828999994</v>
      </c>
    </row>
    <row r="142" spans="2:10" ht="27">
      <c r="B142" s="80">
        <v>1</v>
      </c>
      <c r="C142" s="85" t="s">
        <v>280</v>
      </c>
      <c r="D142" s="45">
        <f>D73*SUM($D$59:$D$62)+E73*SUM($D$63+$D$64)</f>
        <v>18980864</v>
      </c>
      <c r="E142" s="45">
        <f>+D142*0.001*0.833</f>
        <v>15811.059712</v>
      </c>
    </row>
    <row r="143" spans="2:10" s="52" customFormat="1" ht="15" customHeight="1">
      <c r="B143" s="80">
        <v>2</v>
      </c>
      <c r="C143" s="85" t="s">
        <v>279</v>
      </c>
      <c r="D143" s="45">
        <f>D74*SUM($D$59:$D$62)+E74*SUM($D$63+$D$64)</f>
        <v>284288</v>
      </c>
      <c r="E143" s="45">
        <f>+D143*0.001*0.833</f>
        <v>236.811904</v>
      </c>
    </row>
    <row r="144" spans="2:10" s="52" customFormat="1" ht="15" customHeight="1">
      <c r="B144" s="80">
        <v>3</v>
      </c>
      <c r="C144" s="85" t="s">
        <v>278</v>
      </c>
      <c r="D144" s="45">
        <f t="shared" ref="D144:D163" si="4">D75*SUM($D$59:$D$62)+E75*SUM($D$63+$D$64)</f>
        <v>2770336</v>
      </c>
      <c r="E144" s="45">
        <f>+D144*0.001*0.833</f>
        <v>2307.6898879999999</v>
      </c>
    </row>
    <row r="145" spans="2:5" s="52" customFormat="1" ht="15" customHeight="1">
      <c r="B145" s="80">
        <v>4</v>
      </c>
      <c r="C145" s="85" t="s">
        <v>281</v>
      </c>
      <c r="D145" s="45">
        <f t="shared" si="4"/>
        <v>417024</v>
      </c>
      <c r="E145" s="45">
        <f t="shared" ref="E145:E165" si="5">+D145*0.001*0.833</f>
        <v>347.38099199999999</v>
      </c>
    </row>
    <row r="146" spans="2:5" s="52" customFormat="1" ht="15" customHeight="1">
      <c r="B146" s="80">
        <v>5</v>
      </c>
      <c r="C146" s="85" t="s">
        <v>289</v>
      </c>
      <c r="D146" s="45">
        <f t="shared" si="4"/>
        <v>259072</v>
      </c>
      <c r="E146" s="45">
        <f t="shared" si="5"/>
        <v>215.80697599999999</v>
      </c>
    </row>
    <row r="147" spans="2:5" s="52" customFormat="1" ht="15" customHeight="1">
      <c r="B147" s="80">
        <v>6</v>
      </c>
      <c r="C147" s="85" t="s">
        <v>290</v>
      </c>
      <c r="D147" s="45">
        <f t="shared" si="4"/>
        <v>733696</v>
      </c>
      <c r="E147" s="45">
        <f t="shared" si="5"/>
        <v>611.168768</v>
      </c>
    </row>
    <row r="148" spans="2:5" s="52" customFormat="1" ht="15" customHeight="1">
      <c r="B148" s="80">
        <v>7</v>
      </c>
      <c r="C148" s="85" t="s">
        <v>291</v>
      </c>
      <c r="D148" s="45">
        <f t="shared" si="4"/>
        <v>204160</v>
      </c>
      <c r="E148" s="45">
        <f t="shared" si="5"/>
        <v>170.06528</v>
      </c>
    </row>
    <row r="149" spans="2:5" s="52" customFormat="1" ht="15" customHeight="1">
      <c r="B149" s="80">
        <v>8</v>
      </c>
      <c r="C149" s="85" t="s">
        <v>292</v>
      </c>
      <c r="D149" s="45">
        <f t="shared" si="4"/>
        <v>229632</v>
      </c>
      <c r="E149" s="45">
        <f t="shared" si="5"/>
        <v>191.283456</v>
      </c>
    </row>
    <row r="150" spans="2:5" s="52" customFormat="1" ht="15" customHeight="1">
      <c r="B150" s="80">
        <v>9</v>
      </c>
      <c r="C150" s="85" t="s">
        <v>293</v>
      </c>
      <c r="D150" s="45">
        <f t="shared" si="4"/>
        <v>81344</v>
      </c>
      <c r="E150" s="45">
        <f t="shared" si="5"/>
        <v>67.759551999999999</v>
      </c>
    </row>
    <row r="151" spans="2:5" s="52" customFormat="1" ht="15" customHeight="1">
      <c r="B151" s="80">
        <v>10</v>
      </c>
      <c r="C151" s="85" t="s">
        <v>288</v>
      </c>
      <c r="D151" s="45">
        <f t="shared" si="4"/>
        <v>92800</v>
      </c>
      <c r="E151" s="45">
        <f t="shared" si="5"/>
        <v>77.302399999999992</v>
      </c>
    </row>
    <row r="152" spans="2:5" s="52" customFormat="1" ht="15" customHeight="1">
      <c r="B152" s="80">
        <v>11</v>
      </c>
      <c r="C152" s="85" t="s">
        <v>287</v>
      </c>
      <c r="D152" s="45">
        <f t="shared" si="4"/>
        <v>196800</v>
      </c>
      <c r="E152" s="45">
        <f t="shared" si="5"/>
        <v>163.93440000000001</v>
      </c>
    </row>
    <row r="153" spans="2:5" s="52" customFormat="1" ht="15" customHeight="1">
      <c r="B153" s="80">
        <v>12</v>
      </c>
      <c r="C153" s="85" t="s">
        <v>286</v>
      </c>
      <c r="D153" s="45">
        <f t="shared" si="4"/>
        <v>101088</v>
      </c>
      <c r="E153" s="45">
        <f t="shared" si="5"/>
        <v>84.206304000000003</v>
      </c>
    </row>
    <row r="154" spans="2:5" s="52" customFormat="1" ht="15" customHeight="1">
      <c r="B154" s="80">
        <v>13</v>
      </c>
      <c r="C154" s="85" t="s">
        <v>285</v>
      </c>
      <c r="D154" s="45">
        <f t="shared" si="4"/>
        <v>10208</v>
      </c>
      <c r="E154" s="45">
        <f t="shared" si="5"/>
        <v>8.5032639999999997</v>
      </c>
    </row>
    <row r="155" spans="2:5" s="52" customFormat="1" ht="15" customHeight="1">
      <c r="B155" s="80">
        <v>14</v>
      </c>
      <c r="C155" s="85" t="s">
        <v>284</v>
      </c>
      <c r="D155" s="45">
        <f t="shared" si="4"/>
        <v>125184</v>
      </c>
      <c r="E155" s="45">
        <f t="shared" si="5"/>
        <v>104.27827199999999</v>
      </c>
    </row>
    <row r="156" spans="2:5" s="52" customFormat="1" ht="15" customHeight="1">
      <c r="B156" s="80">
        <v>15</v>
      </c>
      <c r="C156" s="85" t="s">
        <v>283</v>
      </c>
      <c r="D156" s="45">
        <f t="shared" si="4"/>
        <v>350496</v>
      </c>
      <c r="E156" s="45">
        <f t="shared" si="5"/>
        <v>291.963168</v>
      </c>
    </row>
    <row r="157" spans="2:5" s="52" customFormat="1" ht="15" customHeight="1">
      <c r="B157" s="80">
        <v>16</v>
      </c>
      <c r="C157" s="85" t="s">
        <v>282</v>
      </c>
      <c r="D157" s="45">
        <f t="shared" si="4"/>
        <v>8448</v>
      </c>
      <c r="E157" s="45">
        <f>+D157*0.001*0.833</f>
        <v>7.0371839999999999</v>
      </c>
    </row>
    <row r="158" spans="2:5" s="52" customFormat="1" ht="15" customHeight="1">
      <c r="B158" s="80">
        <v>17</v>
      </c>
      <c r="C158" s="85" t="s">
        <v>294</v>
      </c>
      <c r="D158" s="45">
        <f t="shared" si="4"/>
        <v>697568</v>
      </c>
      <c r="E158" s="45">
        <f t="shared" si="5"/>
        <v>581.07414399999993</v>
      </c>
    </row>
    <row r="159" spans="2:5" s="52" customFormat="1" ht="15" customHeight="1">
      <c r="B159" s="80">
        <v>18</v>
      </c>
      <c r="C159" s="85" t="s">
        <v>319</v>
      </c>
      <c r="D159" s="45">
        <f t="shared" si="4"/>
        <v>32544</v>
      </c>
      <c r="E159" s="45">
        <f t="shared" si="5"/>
        <v>27.109152000000002</v>
      </c>
    </row>
    <row r="160" spans="2:5" s="52" customFormat="1" ht="25.5" customHeight="1">
      <c r="B160" s="80">
        <v>19</v>
      </c>
      <c r="C160" s="85" t="s">
        <v>295</v>
      </c>
      <c r="D160" s="45">
        <f t="shared" si="4"/>
        <v>38560</v>
      </c>
      <c r="E160" s="45">
        <f t="shared" si="5"/>
        <v>32.120480000000001</v>
      </c>
    </row>
    <row r="161" spans="2:9" s="52" customFormat="1" ht="27.75" customHeight="1">
      <c r="B161" s="80">
        <v>20</v>
      </c>
      <c r="C161" s="85" t="s">
        <v>296</v>
      </c>
      <c r="D161" s="45">
        <f t="shared" si="4"/>
        <v>36384</v>
      </c>
      <c r="E161" s="45">
        <f t="shared" si="5"/>
        <v>30.307872</v>
      </c>
    </row>
    <row r="162" spans="2:9" s="52" customFormat="1" ht="15" customHeight="1">
      <c r="B162" s="80">
        <v>21</v>
      </c>
      <c r="C162" s="85" t="s">
        <v>297</v>
      </c>
      <c r="D162" s="45">
        <f t="shared" si="4"/>
        <v>1325920</v>
      </c>
      <c r="E162" s="45">
        <f t="shared" si="5"/>
        <v>1104.49136</v>
      </c>
    </row>
    <row r="163" spans="2:9" s="52" customFormat="1" ht="27" customHeight="1">
      <c r="B163" s="80">
        <v>22</v>
      </c>
      <c r="C163" s="85" t="s">
        <v>298</v>
      </c>
      <c r="D163" s="45">
        <f t="shared" si="4"/>
        <v>818944</v>
      </c>
      <c r="E163" s="45">
        <f t="shared" si="5"/>
        <v>682.18035200000008</v>
      </c>
    </row>
    <row r="164" spans="2:9" s="52" customFormat="1" ht="28.5" customHeight="1">
      <c r="B164" s="80">
        <v>23</v>
      </c>
      <c r="C164" s="85" t="s">
        <v>299</v>
      </c>
      <c r="D164" s="45">
        <f>E95*SUM($D$63+$D$64)</f>
        <v>1921440</v>
      </c>
      <c r="E164" s="45">
        <f t="shared" si="5"/>
        <v>1600.55952</v>
      </c>
    </row>
    <row r="165" spans="2:9" s="52" customFormat="1" ht="25.5" customHeight="1">
      <c r="B165" s="80">
        <v>24</v>
      </c>
      <c r="C165" s="85" t="s">
        <v>300</v>
      </c>
      <c r="D165" s="45">
        <f>(D62+D60)*E96</f>
        <v>3213</v>
      </c>
      <c r="E165" s="45">
        <f t="shared" si="5"/>
        <v>2.6764289999999997</v>
      </c>
    </row>
    <row r="166" spans="2:9">
      <c r="C166" s="155"/>
      <c r="D166"/>
    </row>
    <row r="167" spans="2:9">
      <c r="C167" s="155"/>
      <c r="D167"/>
    </row>
    <row r="168" spans="2:9" ht="14.25">
      <c r="B168" s="32" t="s">
        <v>725</v>
      </c>
      <c r="D168" s="39"/>
      <c r="E168" s="39"/>
      <c r="F168" s="239"/>
      <c r="G168" s="240"/>
      <c r="H168" s="39"/>
      <c r="I168" s="70"/>
    </row>
    <row r="169" spans="2:9" ht="6.75" customHeight="1">
      <c r="B169" s="33"/>
      <c r="C169" s="41"/>
      <c r="D169" s="39"/>
      <c r="E169" s="39"/>
      <c r="F169" s="239"/>
      <c r="G169" s="240"/>
      <c r="H169" s="39"/>
      <c r="I169" s="70"/>
    </row>
    <row r="170" spans="2:9" ht="28.5">
      <c r="B170" s="64">
        <v>7.2</v>
      </c>
      <c r="C170" s="47" t="s">
        <v>141</v>
      </c>
      <c r="D170" s="334" t="s">
        <v>349</v>
      </c>
      <c r="E170" s="334" t="s">
        <v>351</v>
      </c>
    </row>
    <row r="171" spans="2:9" ht="53.25" customHeight="1">
      <c r="B171" s="59"/>
      <c r="C171" s="60"/>
      <c r="D171" s="282" t="s">
        <v>418</v>
      </c>
      <c r="E171" s="282" t="s">
        <v>354</v>
      </c>
    </row>
    <row r="172" spans="2:9" ht="29.25" customHeight="1">
      <c r="B172" s="62" t="s">
        <v>170</v>
      </c>
      <c r="C172" s="42" t="s">
        <v>316</v>
      </c>
      <c r="D172" s="43">
        <f>SUM(D173:D185)</f>
        <v>24.009999999999998</v>
      </c>
      <c r="E172" s="43">
        <f>SUM(E173:E185)</f>
        <v>20353.555319999999</v>
      </c>
    </row>
    <row r="173" spans="2:9" ht="15" customHeight="1">
      <c r="B173" s="322" t="s">
        <v>171</v>
      </c>
      <c r="C173" s="44" t="s">
        <v>333</v>
      </c>
      <c r="D173" s="45">
        <f t="shared" ref="D173:D185" si="6">+E104*0.001*0.7*1000</f>
        <v>0</v>
      </c>
      <c r="E173" s="45">
        <f t="shared" ref="E173:E185" si="7">+G104*0.001*0.833*1000</f>
        <v>0</v>
      </c>
    </row>
    <row r="174" spans="2:9" ht="33.75" customHeight="1">
      <c r="B174" s="322" t="s">
        <v>172</v>
      </c>
      <c r="C174" s="44" t="s">
        <v>345</v>
      </c>
      <c r="D174" s="45">
        <f t="shared" si="6"/>
        <v>0</v>
      </c>
      <c r="E174" s="45">
        <f t="shared" si="7"/>
        <v>0</v>
      </c>
    </row>
    <row r="175" spans="2:9" ht="15" customHeight="1">
      <c r="B175" s="322" t="s">
        <v>173</v>
      </c>
      <c r="C175" s="44" t="s">
        <v>334</v>
      </c>
      <c r="D175" s="45">
        <f t="shared" si="6"/>
        <v>0</v>
      </c>
      <c r="E175" s="45">
        <f t="shared" si="7"/>
        <v>3848.4516699999995</v>
      </c>
    </row>
    <row r="176" spans="2:9" ht="15" customHeight="1">
      <c r="B176" s="322" t="s">
        <v>174</v>
      </c>
      <c r="C176" s="44" t="s">
        <v>335</v>
      </c>
      <c r="D176" s="45">
        <f t="shared" si="6"/>
        <v>0</v>
      </c>
      <c r="E176" s="45">
        <f t="shared" si="7"/>
        <v>399.79834999999997</v>
      </c>
    </row>
    <row r="177" spans="2:10" ht="15" customHeight="1">
      <c r="B177" s="322" t="s">
        <v>325</v>
      </c>
      <c r="C177" s="44" t="s">
        <v>343</v>
      </c>
      <c r="D177" s="45">
        <f t="shared" si="6"/>
        <v>0</v>
      </c>
      <c r="E177" s="45">
        <f t="shared" si="7"/>
        <v>0</v>
      </c>
    </row>
    <row r="178" spans="2:10" ht="15" customHeight="1">
      <c r="B178" s="322" t="s">
        <v>326</v>
      </c>
      <c r="C178" s="44" t="s">
        <v>336</v>
      </c>
      <c r="D178" s="45">
        <f t="shared" si="6"/>
        <v>0</v>
      </c>
      <c r="E178" s="45">
        <f t="shared" si="7"/>
        <v>0.24989999999999996</v>
      </c>
    </row>
    <row r="179" spans="2:10" ht="15" customHeight="1">
      <c r="B179" s="322" t="s">
        <v>327</v>
      </c>
      <c r="C179" s="44" t="s">
        <v>337</v>
      </c>
      <c r="D179" s="45">
        <f t="shared" si="6"/>
        <v>0</v>
      </c>
      <c r="E179" s="45">
        <f t="shared" si="7"/>
        <v>14744.932999999999</v>
      </c>
    </row>
    <row r="180" spans="2:10" ht="15" customHeight="1">
      <c r="B180" s="322" t="s">
        <v>328</v>
      </c>
      <c r="C180" s="44" t="s">
        <v>338</v>
      </c>
      <c r="D180" s="45">
        <f t="shared" si="6"/>
        <v>0</v>
      </c>
      <c r="E180" s="45">
        <f t="shared" si="7"/>
        <v>570.18849999999998</v>
      </c>
    </row>
    <row r="181" spans="2:10" ht="15" customHeight="1">
      <c r="B181" s="322" t="s">
        <v>329</v>
      </c>
      <c r="C181" s="44" t="s">
        <v>339</v>
      </c>
      <c r="D181" s="45">
        <f t="shared" si="6"/>
        <v>0</v>
      </c>
      <c r="E181" s="45">
        <f t="shared" si="7"/>
        <v>0</v>
      </c>
    </row>
    <row r="182" spans="2:10" ht="15" customHeight="1">
      <c r="B182" s="322" t="s">
        <v>330</v>
      </c>
      <c r="C182" s="44" t="s">
        <v>340</v>
      </c>
      <c r="D182" s="45">
        <f t="shared" si="6"/>
        <v>0</v>
      </c>
      <c r="E182" s="45">
        <f t="shared" si="7"/>
        <v>0</v>
      </c>
    </row>
    <row r="183" spans="2:10" ht="15" customHeight="1">
      <c r="B183" s="322" t="s">
        <v>331</v>
      </c>
      <c r="C183" s="44" t="s">
        <v>341</v>
      </c>
      <c r="D183" s="45">
        <f t="shared" si="6"/>
        <v>0</v>
      </c>
      <c r="E183" s="45">
        <f t="shared" si="7"/>
        <v>0</v>
      </c>
    </row>
    <row r="184" spans="2:10" ht="15" customHeight="1">
      <c r="B184" s="322" t="s">
        <v>332</v>
      </c>
      <c r="C184" s="44" t="s">
        <v>313</v>
      </c>
      <c r="D184" s="45">
        <f t="shared" si="6"/>
        <v>24.009999999999998</v>
      </c>
      <c r="E184" s="45">
        <f t="shared" si="7"/>
        <v>788.26789999999994</v>
      </c>
      <c r="G184" s="90"/>
    </row>
    <row r="185" spans="2:10" ht="15" customHeight="1">
      <c r="B185" s="322" t="s">
        <v>342</v>
      </c>
      <c r="C185" s="44" t="s">
        <v>344</v>
      </c>
      <c r="D185" s="45">
        <f t="shared" si="6"/>
        <v>0</v>
      </c>
      <c r="E185" s="45">
        <f t="shared" si="7"/>
        <v>1.6659999999999999</v>
      </c>
      <c r="G185" s="90"/>
      <c r="H185" s="90"/>
      <c r="I185" s="90"/>
      <c r="J185" s="90"/>
    </row>
    <row r="186" spans="2:10" s="90" customFormat="1" ht="15" customHeight="1">
      <c r="B186" s="331"/>
      <c r="C186" s="332"/>
      <c r="D186" s="330"/>
      <c r="E186" s="330"/>
      <c r="F186" s="330"/>
    </row>
    <row r="187" spans="2:10" ht="14.25">
      <c r="B187" s="32" t="s">
        <v>621</v>
      </c>
      <c r="D187" s="39"/>
      <c r="E187" s="39"/>
      <c r="F187" s="239"/>
      <c r="G187" s="240"/>
      <c r="H187" s="39"/>
      <c r="I187" s="70"/>
    </row>
    <row r="188" spans="2:10" ht="6.75" customHeight="1">
      <c r="B188" s="33"/>
      <c r="C188" s="41"/>
      <c r="D188" s="39"/>
      <c r="E188" s="39"/>
      <c r="F188" s="239"/>
      <c r="G188" s="240"/>
      <c r="H188" s="39"/>
      <c r="I188" s="70"/>
    </row>
    <row r="189" spans="2:10" ht="28.5">
      <c r="B189" s="64">
        <v>7.2</v>
      </c>
      <c r="C189" s="47" t="s">
        <v>141</v>
      </c>
      <c r="D189" s="334" t="s">
        <v>348</v>
      </c>
      <c r="E189" s="241"/>
      <c r="F189" s="241"/>
      <c r="G189" s="90"/>
      <c r="H189" s="90"/>
      <c r="I189" s="90"/>
      <c r="J189" s="90"/>
    </row>
    <row r="190" spans="2:10" ht="15" customHeight="1">
      <c r="B190" s="322"/>
      <c r="C190" s="44"/>
      <c r="D190" s="415" t="s">
        <v>355</v>
      </c>
      <c r="E190" s="241"/>
      <c r="F190" s="241"/>
      <c r="G190" s="90"/>
      <c r="H190" s="90"/>
      <c r="I190" s="90"/>
      <c r="J190" s="90"/>
    </row>
    <row r="191" spans="2:10" ht="15" customHeight="1">
      <c r="B191" s="322" t="s">
        <v>175</v>
      </c>
      <c r="C191" s="42" t="s">
        <v>195</v>
      </c>
      <c r="D191" s="45">
        <v>0.8</v>
      </c>
      <c r="E191" s="261"/>
      <c r="F191" s="241"/>
      <c r="G191" s="90"/>
      <c r="H191" s="90"/>
      <c r="I191" s="90"/>
      <c r="J191" s="90"/>
    </row>
    <row r="192" spans="2:10" ht="31.5" customHeight="1">
      <c r="B192" s="322" t="s">
        <v>176</v>
      </c>
      <c r="C192" s="44" t="s">
        <v>315</v>
      </c>
      <c r="D192" s="45">
        <v>0</v>
      </c>
      <c r="E192" s="261"/>
      <c r="F192" s="241"/>
      <c r="G192" s="90"/>
      <c r="H192" s="90"/>
      <c r="I192" s="90"/>
      <c r="J192" s="90"/>
    </row>
    <row r="193" spans="1:18" ht="17.25" customHeight="1">
      <c r="B193" s="322" t="s">
        <v>177</v>
      </c>
      <c r="C193" s="44" t="s">
        <v>245</v>
      </c>
      <c r="D193" s="45">
        <v>0.8</v>
      </c>
      <c r="E193" s="261"/>
      <c r="F193" s="241"/>
      <c r="G193" s="90"/>
      <c r="H193" s="90"/>
      <c r="I193" s="90"/>
      <c r="J193" s="90"/>
    </row>
    <row r="194" spans="1:18" ht="15" customHeight="1">
      <c r="B194" s="322" t="s">
        <v>247</v>
      </c>
      <c r="C194" s="44" t="s">
        <v>246</v>
      </c>
      <c r="D194" s="45">
        <v>0</v>
      </c>
      <c r="E194" s="261"/>
      <c r="F194" s="241"/>
      <c r="G194" s="90"/>
      <c r="H194" s="90"/>
      <c r="I194" s="90"/>
      <c r="J194" s="90"/>
    </row>
    <row r="195" spans="1:18" ht="15" customHeight="1">
      <c r="B195" s="322" t="s">
        <v>301</v>
      </c>
      <c r="C195" s="44" t="s">
        <v>215</v>
      </c>
      <c r="D195" s="45">
        <v>0</v>
      </c>
      <c r="E195" s="261"/>
      <c r="F195" s="241"/>
      <c r="G195" s="90"/>
      <c r="H195" s="90"/>
      <c r="I195" s="90"/>
      <c r="J195" s="90"/>
    </row>
    <row r="196" spans="1:18" ht="15" customHeight="1">
      <c r="B196" s="322" t="s">
        <v>302</v>
      </c>
      <c r="C196" s="44" t="s">
        <v>303</v>
      </c>
      <c r="D196" s="45">
        <v>0</v>
      </c>
      <c r="E196" s="261"/>
      <c r="F196" s="241"/>
      <c r="G196" s="90"/>
      <c r="H196" s="90"/>
      <c r="I196" s="90"/>
      <c r="J196" s="90"/>
    </row>
    <row r="197" spans="1:18" ht="15" customHeight="1">
      <c r="B197" s="322" t="s">
        <v>178</v>
      </c>
      <c r="C197" s="42" t="s">
        <v>39</v>
      </c>
      <c r="D197" s="72">
        <v>0.05</v>
      </c>
      <c r="E197" s="261"/>
      <c r="F197" s="241"/>
      <c r="G197" s="90"/>
      <c r="H197" s="90"/>
      <c r="I197" s="90"/>
      <c r="J197" s="90"/>
    </row>
    <row r="198" spans="1:18" ht="15" customHeight="1">
      <c r="B198" s="322" t="s">
        <v>179</v>
      </c>
      <c r="C198" s="42" t="s">
        <v>40</v>
      </c>
      <c r="D198" s="45">
        <v>0</v>
      </c>
      <c r="E198" s="261"/>
      <c r="F198" s="241"/>
      <c r="G198" s="90"/>
      <c r="H198" s="90"/>
      <c r="I198" s="90"/>
      <c r="J198" s="90"/>
    </row>
    <row r="199" spans="1:18" ht="15" customHeight="1">
      <c r="B199" s="322" t="s">
        <v>180</v>
      </c>
      <c r="C199" s="42" t="s">
        <v>41</v>
      </c>
      <c r="D199" s="72">
        <v>0.15</v>
      </c>
      <c r="E199" s="261"/>
      <c r="F199" s="241"/>
      <c r="G199" s="90"/>
      <c r="H199" s="90"/>
      <c r="I199" s="90"/>
      <c r="J199" s="90"/>
    </row>
    <row r="200" spans="1:18" ht="15" customHeight="1">
      <c r="B200" s="324"/>
      <c r="C200" s="34"/>
      <c r="D200" s="333"/>
      <c r="E200" s="241"/>
      <c r="F200" s="241"/>
      <c r="G200" s="90"/>
      <c r="H200" s="90"/>
      <c r="I200" s="90"/>
      <c r="J200" s="90"/>
    </row>
    <row r="201" spans="1:18" ht="14.25">
      <c r="B201" s="32"/>
      <c r="C201" s="328"/>
      <c r="D201" s="329"/>
    </row>
    <row r="202" spans="1:18" ht="14.25">
      <c r="B202" s="32" t="s">
        <v>416</v>
      </c>
      <c r="C202" s="328"/>
      <c r="D202" s="329"/>
    </row>
    <row r="203" spans="1:18" s="30" customFormat="1" ht="7.5" customHeight="1" thickBot="1">
      <c r="C203" s="266"/>
      <c r="D203" s="139"/>
      <c r="E203" s="139"/>
    </row>
    <row r="204" spans="1:18" ht="50.25" customHeight="1" thickTop="1" thickBot="1">
      <c r="B204" s="409"/>
      <c r="C204" s="243" t="s">
        <v>123</v>
      </c>
      <c r="D204" s="262" t="s">
        <v>617</v>
      </c>
      <c r="E204" s="262" t="s">
        <v>591</v>
      </c>
      <c r="F204" s="495" t="s">
        <v>727</v>
      </c>
      <c r="G204" s="495" t="s">
        <v>589</v>
      </c>
      <c r="H204" s="495" t="s">
        <v>728</v>
      </c>
      <c r="I204" s="262" t="s">
        <v>757</v>
      </c>
      <c r="J204" s="507">
        <v>27101921</v>
      </c>
      <c r="K204" s="507" t="s">
        <v>734</v>
      </c>
      <c r="L204" s="507" t="s">
        <v>735</v>
      </c>
      <c r="M204" s="507" t="s">
        <v>736</v>
      </c>
      <c r="N204" s="507" t="s">
        <v>737</v>
      </c>
      <c r="O204" s="507" t="s">
        <v>738</v>
      </c>
      <c r="P204" s="262">
        <v>271220</v>
      </c>
      <c r="Q204" s="262">
        <v>271320</v>
      </c>
      <c r="R204" s="262" t="s">
        <v>241</v>
      </c>
    </row>
    <row r="205" spans="1:18" s="265" customFormat="1" ht="128.25" customHeight="1" thickTop="1" thickBot="1">
      <c r="B205" s="410"/>
      <c r="C205" s="262" t="s">
        <v>210</v>
      </c>
      <c r="D205" s="262" t="s">
        <v>615</v>
      </c>
      <c r="E205" s="262" t="s">
        <v>259</v>
      </c>
      <c r="F205" s="496" t="s">
        <v>468</v>
      </c>
      <c r="G205" s="496" t="s">
        <v>668</v>
      </c>
      <c r="H205" s="496" t="s">
        <v>729</v>
      </c>
      <c r="I205" s="262" t="s">
        <v>593</v>
      </c>
      <c r="J205" s="508" t="s">
        <v>469</v>
      </c>
      <c r="K205" s="508" t="s">
        <v>670</v>
      </c>
      <c r="L205" s="508" t="s">
        <v>351</v>
      </c>
      <c r="M205" s="508" t="s">
        <v>671</v>
      </c>
      <c r="N205" s="508" t="s">
        <v>353</v>
      </c>
      <c r="O205" s="508" t="s">
        <v>739</v>
      </c>
      <c r="P205" s="262" t="s">
        <v>234</v>
      </c>
      <c r="Q205" s="262" t="s">
        <v>236</v>
      </c>
      <c r="R205" s="262" t="s">
        <v>262</v>
      </c>
    </row>
    <row r="206" spans="1:18" s="159" customFormat="1" ht="84.75" customHeight="1" thickTop="1" thickBot="1">
      <c r="A206" s="210"/>
      <c r="B206" s="411"/>
      <c r="C206" s="408" t="s">
        <v>134</v>
      </c>
      <c r="D206" s="407" t="s">
        <v>616</v>
      </c>
      <c r="E206" s="492" t="s">
        <v>248</v>
      </c>
      <c r="F206" s="497" t="s">
        <v>730</v>
      </c>
      <c r="G206" s="497" t="s">
        <v>731</v>
      </c>
      <c r="H206" s="497" t="s">
        <v>732</v>
      </c>
      <c r="I206" s="407" t="s">
        <v>244</v>
      </c>
      <c r="J206" s="509" t="s">
        <v>432</v>
      </c>
      <c r="K206" s="509" t="s">
        <v>655</v>
      </c>
      <c r="L206" s="509" t="s">
        <v>740</v>
      </c>
      <c r="M206" s="509" t="s">
        <v>741</v>
      </c>
      <c r="N206" s="509" t="s">
        <v>658</v>
      </c>
      <c r="O206" s="509" t="s">
        <v>742</v>
      </c>
      <c r="P206" s="407" t="s">
        <v>235</v>
      </c>
      <c r="Q206" s="407" t="s">
        <v>237</v>
      </c>
      <c r="R206" s="407" t="s">
        <v>239</v>
      </c>
    </row>
    <row r="207" spans="1:18" ht="14.25" thickTop="1">
      <c r="B207" s="168">
        <v>1.1000000000000001</v>
      </c>
      <c r="C207" s="169" t="s">
        <v>34</v>
      </c>
      <c r="D207" s="124"/>
      <c r="E207" s="124"/>
      <c r="F207" s="493"/>
      <c r="G207" s="493"/>
      <c r="H207" s="493"/>
      <c r="I207" s="124"/>
      <c r="J207" s="503"/>
      <c r="K207" s="503"/>
      <c r="L207" s="503"/>
      <c r="M207" s="503"/>
      <c r="N207" s="503"/>
      <c r="O207" s="503"/>
      <c r="P207" s="124"/>
      <c r="Q207" s="124"/>
      <c r="R207" s="124"/>
    </row>
    <row r="208" spans="1:18">
      <c r="B208" s="170">
        <v>1.2</v>
      </c>
      <c r="C208" s="171" t="s">
        <v>35</v>
      </c>
      <c r="D208" s="123">
        <f>D14+E14+F14</f>
        <v>1030.0999999999999</v>
      </c>
      <c r="E208" s="123">
        <f>+G14</f>
        <v>140684.1</v>
      </c>
      <c r="F208" s="487">
        <f>E27+E28+E29</f>
        <v>140555.70000000001</v>
      </c>
      <c r="G208" s="487">
        <f>E30+E31</f>
        <v>44.4</v>
      </c>
      <c r="H208" s="487">
        <f>E25+E26</f>
        <v>84</v>
      </c>
      <c r="I208" s="123">
        <f>+H14</f>
        <v>177461.8</v>
      </c>
      <c r="J208" s="467">
        <f>J209</f>
        <v>44010.6</v>
      </c>
      <c r="K208" s="467">
        <f>E37</f>
        <v>7446.4</v>
      </c>
      <c r="L208" s="467">
        <f>E39+E40</f>
        <v>119213</v>
      </c>
      <c r="M208" s="467">
        <f>E41+E42+E43</f>
        <v>283.8</v>
      </c>
      <c r="N208" s="467">
        <f>E44+E45+E46+E47+E48+E49+E50+E51</f>
        <v>6508</v>
      </c>
      <c r="O208" s="467">
        <f>E34+E38</f>
        <v>0</v>
      </c>
      <c r="P208" s="123">
        <f>+I14</f>
        <v>1.1000000000000001</v>
      </c>
      <c r="Q208" s="123">
        <f>+J14</f>
        <v>21.786999999999999</v>
      </c>
      <c r="R208" s="123">
        <f>+K14+L14+M14</f>
        <v>2878.3</v>
      </c>
    </row>
    <row r="209" spans="2:18">
      <c r="B209" s="170">
        <v>1.3</v>
      </c>
      <c r="C209" s="171" t="s">
        <v>474</v>
      </c>
      <c r="D209" s="123"/>
      <c r="E209" s="123">
        <f>F30+F31</f>
        <v>44.4</v>
      </c>
      <c r="F209" s="494"/>
      <c r="G209" s="487">
        <f>G208</f>
        <v>44.4</v>
      </c>
      <c r="H209" s="487"/>
      <c r="I209" s="869">
        <f>F35+F36</f>
        <v>44010.6</v>
      </c>
      <c r="J209" s="467">
        <f>F35+F36</f>
        <v>44010.6</v>
      </c>
      <c r="K209" s="504"/>
      <c r="L209" s="504"/>
      <c r="M209" s="504"/>
      <c r="N209" s="467"/>
      <c r="O209" s="504"/>
      <c r="P209" s="123"/>
      <c r="Q209" s="123"/>
      <c r="R209" s="123"/>
    </row>
    <row r="210" spans="2:18">
      <c r="B210" s="170">
        <v>1.4</v>
      </c>
      <c r="C210" s="171" t="s">
        <v>36</v>
      </c>
      <c r="D210" s="123"/>
      <c r="E210" s="123"/>
      <c r="F210" s="487"/>
      <c r="G210" s="487"/>
      <c r="H210" s="487"/>
      <c r="I210" s="123">
        <f>+H15</f>
        <v>0.20610000000000001</v>
      </c>
      <c r="J210" s="467"/>
      <c r="K210" s="467"/>
      <c r="L210" s="467"/>
      <c r="M210" s="467"/>
      <c r="N210" s="467">
        <f>D44+D45+D46+D47+D48+D49+D50+D51</f>
        <v>0.20610000000000001</v>
      </c>
      <c r="O210" s="467"/>
      <c r="P210" s="123"/>
      <c r="Q210" s="123">
        <f>+J15</f>
        <v>0</v>
      </c>
      <c r="R210" s="123"/>
    </row>
    <row r="211" spans="2:18" ht="14.25" thickBot="1">
      <c r="B211" s="170">
        <v>1.5</v>
      </c>
      <c r="C211" s="171" t="s">
        <v>185</v>
      </c>
      <c r="D211" s="123"/>
      <c r="E211" s="123"/>
      <c r="F211" s="487"/>
      <c r="G211" s="487"/>
      <c r="H211" s="487"/>
      <c r="I211" s="123"/>
      <c r="J211" s="467"/>
      <c r="K211" s="467"/>
      <c r="L211" s="467"/>
      <c r="M211" s="467"/>
      <c r="N211" s="467"/>
      <c r="O211" s="467"/>
      <c r="P211" s="123"/>
      <c r="Q211" s="123">
        <f>Q237-Q208</f>
        <v>14659.596999999998</v>
      </c>
      <c r="R211" s="123"/>
    </row>
    <row r="212" spans="2:18" ht="15" thickTop="1" thickBot="1">
      <c r="B212" s="172">
        <v>1</v>
      </c>
      <c r="C212" s="173" t="s">
        <v>136</v>
      </c>
      <c r="D212" s="118">
        <f>D207+D208-D210+D211-D209</f>
        <v>1030.0999999999999</v>
      </c>
      <c r="E212" s="118">
        <f>E207+E208-E210+E211-E209</f>
        <v>140639.70000000001</v>
      </c>
      <c r="F212" s="118">
        <f t="shared" ref="F212:R212" si="8">F207+F208-F210+F211-F209</f>
        <v>140555.70000000001</v>
      </c>
      <c r="G212" s="118">
        <f t="shared" si="8"/>
        <v>0</v>
      </c>
      <c r="H212" s="118">
        <f t="shared" si="8"/>
        <v>84</v>
      </c>
      <c r="I212" s="118">
        <f t="shared" si="8"/>
        <v>133450.99389999997</v>
      </c>
      <c r="J212" s="118">
        <f t="shared" si="8"/>
        <v>0</v>
      </c>
      <c r="K212" s="118">
        <f t="shared" si="8"/>
        <v>7446.4</v>
      </c>
      <c r="L212" s="118">
        <f t="shared" si="8"/>
        <v>119213</v>
      </c>
      <c r="M212" s="118">
        <f t="shared" si="8"/>
        <v>283.8</v>
      </c>
      <c r="N212" s="118">
        <f t="shared" si="8"/>
        <v>6507.7938999999997</v>
      </c>
      <c r="O212" s="118">
        <f t="shared" si="8"/>
        <v>0</v>
      </c>
      <c r="P212" s="118">
        <f t="shared" si="8"/>
        <v>1.1000000000000001</v>
      </c>
      <c r="Q212" s="118">
        <f t="shared" si="8"/>
        <v>14681.383999999998</v>
      </c>
      <c r="R212" s="118">
        <f t="shared" si="8"/>
        <v>2878.3</v>
      </c>
    </row>
    <row r="213" spans="2:18" ht="14.25" thickTop="1">
      <c r="B213" s="174">
        <v>2</v>
      </c>
      <c r="C213" s="175" t="s">
        <v>186</v>
      </c>
      <c r="D213" s="119">
        <f>SUM(D214:D217)</f>
        <v>0</v>
      </c>
      <c r="E213" s="119">
        <f>SUM(E214:E217)</f>
        <v>0</v>
      </c>
      <c r="F213" s="490">
        <f t="shared" ref="F213:H213" si="9">SUM(F214:F217)</f>
        <v>0</v>
      </c>
      <c r="G213" s="490">
        <f t="shared" si="9"/>
        <v>0</v>
      </c>
      <c r="H213" s="490">
        <f t="shared" si="9"/>
        <v>0</v>
      </c>
      <c r="I213" s="119">
        <f>SUM(I214:I217)</f>
        <v>0</v>
      </c>
      <c r="J213" s="468"/>
      <c r="K213" s="468"/>
      <c r="L213" s="468"/>
      <c r="M213" s="468"/>
      <c r="N213" s="468"/>
      <c r="O213" s="468"/>
      <c r="P213" s="119">
        <f>SUM(P214:P217)</f>
        <v>0</v>
      </c>
      <c r="Q213" s="119">
        <f>SUM(Q214:Q217)</f>
        <v>0</v>
      </c>
      <c r="R213" s="119">
        <f>SUM(R214:R217)</f>
        <v>0</v>
      </c>
    </row>
    <row r="214" spans="2:18">
      <c r="B214" s="170">
        <v>2.1</v>
      </c>
      <c r="C214" s="171" t="s">
        <v>188</v>
      </c>
      <c r="D214" s="123"/>
      <c r="E214" s="123"/>
      <c r="F214" s="487"/>
      <c r="G214" s="487"/>
      <c r="H214" s="487"/>
      <c r="I214" s="123"/>
      <c r="J214" s="467"/>
      <c r="K214" s="467"/>
      <c r="L214" s="467"/>
      <c r="M214" s="467"/>
      <c r="N214" s="467"/>
      <c r="O214" s="467"/>
      <c r="P214" s="123"/>
      <c r="Q214" s="123"/>
      <c r="R214" s="123"/>
    </row>
    <row r="215" spans="2:18">
      <c r="B215" s="170">
        <v>2.2000000000000002</v>
      </c>
      <c r="C215" s="171" t="s">
        <v>143</v>
      </c>
      <c r="D215" s="123"/>
      <c r="E215" s="123"/>
      <c r="F215" s="487"/>
      <c r="G215" s="487"/>
      <c r="H215" s="487"/>
      <c r="I215" s="123"/>
      <c r="J215" s="467"/>
      <c r="K215" s="467"/>
      <c r="L215" s="467"/>
      <c r="M215" s="467"/>
      <c r="N215" s="467"/>
      <c r="O215" s="467"/>
      <c r="P215" s="123"/>
      <c r="Q215" s="123"/>
      <c r="R215" s="123"/>
    </row>
    <row r="216" spans="2:18" ht="27">
      <c r="B216" s="170">
        <v>2.2999999999999998</v>
      </c>
      <c r="C216" s="171" t="s">
        <v>137</v>
      </c>
      <c r="D216" s="125"/>
      <c r="E216" s="125"/>
      <c r="F216" s="498"/>
      <c r="G216" s="498"/>
      <c r="H216" s="498"/>
      <c r="I216" s="125"/>
      <c r="J216" s="505"/>
      <c r="K216" s="505"/>
      <c r="L216" s="505"/>
      <c r="M216" s="505"/>
      <c r="N216" s="505"/>
      <c r="O216" s="505"/>
      <c r="P216" s="125"/>
      <c r="Q216" s="125"/>
      <c r="R216" s="125"/>
    </row>
    <row r="217" spans="2:18">
      <c r="B217" s="170">
        <v>2.4</v>
      </c>
      <c r="C217" s="171" t="s">
        <v>138</v>
      </c>
      <c r="D217" s="123"/>
      <c r="E217" s="123"/>
      <c r="F217" s="487"/>
      <c r="G217" s="487"/>
      <c r="H217" s="487"/>
      <c r="I217" s="123"/>
      <c r="J217" s="467"/>
      <c r="K217" s="467"/>
      <c r="L217" s="467"/>
      <c r="M217" s="467"/>
      <c r="N217" s="467"/>
      <c r="O217" s="467"/>
      <c r="P217" s="123"/>
      <c r="Q217" s="123"/>
      <c r="R217" s="123"/>
    </row>
    <row r="218" spans="2:18">
      <c r="B218" s="176">
        <v>3</v>
      </c>
      <c r="C218" s="177" t="s">
        <v>187</v>
      </c>
      <c r="D218" s="120">
        <f>SUM(D219:D222)</f>
        <v>0</v>
      </c>
      <c r="E218" s="120">
        <f>SUM(E219:E222)</f>
        <v>0</v>
      </c>
      <c r="F218" s="488">
        <f t="shared" ref="F218:H218" si="10">SUM(F219:F222)</f>
        <v>0</v>
      </c>
      <c r="G218" s="488">
        <f t="shared" si="10"/>
        <v>0</v>
      </c>
      <c r="H218" s="488">
        <f t="shared" si="10"/>
        <v>0</v>
      </c>
      <c r="I218" s="120">
        <f>SUM(I219:I222)</f>
        <v>0</v>
      </c>
      <c r="J218" s="469"/>
      <c r="K218" s="469"/>
      <c r="L218" s="469"/>
      <c r="M218" s="469"/>
      <c r="N218" s="469"/>
      <c r="O218" s="469"/>
      <c r="P218" s="120">
        <f>SUM(P219:P222)</f>
        <v>0</v>
      </c>
      <c r="Q218" s="120">
        <f>SUM(Q219:Q222)</f>
        <v>0</v>
      </c>
      <c r="R218" s="120">
        <f>SUM(R219:R222)</f>
        <v>0</v>
      </c>
    </row>
    <row r="219" spans="2:18">
      <c r="B219" s="170">
        <v>3.1</v>
      </c>
      <c r="C219" s="171" t="s">
        <v>188</v>
      </c>
      <c r="D219" s="123"/>
      <c r="E219" s="123"/>
      <c r="F219" s="487"/>
      <c r="G219" s="487"/>
      <c r="H219" s="487"/>
      <c r="I219" s="123"/>
      <c r="J219" s="467"/>
      <c r="K219" s="467"/>
      <c r="L219" s="467"/>
      <c r="M219" s="467"/>
      <c r="N219" s="467"/>
      <c r="O219" s="467"/>
      <c r="P219" s="123"/>
      <c r="Q219" s="123"/>
      <c r="R219" s="123"/>
    </row>
    <row r="220" spans="2:18">
      <c r="B220" s="170">
        <v>3.2</v>
      </c>
      <c r="C220" s="171" t="s">
        <v>143</v>
      </c>
      <c r="D220" s="123"/>
      <c r="E220" s="123"/>
      <c r="F220" s="487"/>
      <c r="G220" s="487"/>
      <c r="H220" s="487"/>
      <c r="I220" s="123"/>
      <c r="J220" s="467"/>
      <c r="K220" s="467"/>
      <c r="L220" s="467"/>
      <c r="M220" s="467"/>
      <c r="N220" s="467"/>
      <c r="O220" s="467"/>
      <c r="P220" s="123"/>
      <c r="Q220" s="123"/>
      <c r="R220" s="123"/>
    </row>
    <row r="221" spans="2:18" ht="27">
      <c r="B221" s="170">
        <v>3.3</v>
      </c>
      <c r="C221" s="171" t="s">
        <v>137</v>
      </c>
      <c r="D221" s="125"/>
      <c r="E221" s="125"/>
      <c r="F221" s="498"/>
      <c r="G221" s="498"/>
      <c r="H221" s="498"/>
      <c r="I221" s="125"/>
      <c r="J221" s="505"/>
      <c r="K221" s="505"/>
      <c r="L221" s="505"/>
      <c r="M221" s="505"/>
      <c r="N221" s="505"/>
      <c r="O221" s="505"/>
      <c r="P221" s="125"/>
      <c r="Q221" s="125"/>
      <c r="R221" s="125"/>
    </row>
    <row r="222" spans="2:18">
      <c r="B222" s="170">
        <v>3.4</v>
      </c>
      <c r="C222" s="171" t="s">
        <v>138</v>
      </c>
      <c r="D222" s="123"/>
      <c r="E222" s="123"/>
      <c r="F222" s="487"/>
      <c r="G222" s="487"/>
      <c r="H222" s="487"/>
      <c r="I222" s="123"/>
      <c r="J222" s="467"/>
      <c r="K222" s="467"/>
      <c r="L222" s="467"/>
      <c r="M222" s="467"/>
      <c r="N222" s="467"/>
      <c r="O222" s="467"/>
      <c r="P222" s="123"/>
      <c r="Q222" s="123"/>
      <c r="R222" s="123"/>
    </row>
    <row r="223" spans="2:18">
      <c r="B223" s="176">
        <v>4</v>
      </c>
      <c r="C223" s="177" t="s">
        <v>189</v>
      </c>
      <c r="D223" s="120">
        <f>+SUM(D224:D227)</f>
        <v>0</v>
      </c>
      <c r="E223" s="120">
        <f t="shared" ref="E223:I223" si="11">+SUM(E224:E227)</f>
        <v>0</v>
      </c>
      <c r="F223" s="488">
        <f t="shared" si="11"/>
        <v>0</v>
      </c>
      <c r="G223" s="488">
        <f t="shared" si="11"/>
        <v>0</v>
      </c>
      <c r="H223" s="488">
        <f t="shared" si="11"/>
        <v>0</v>
      </c>
      <c r="I223" s="120">
        <f t="shared" si="11"/>
        <v>0</v>
      </c>
      <c r="J223" s="469"/>
      <c r="K223" s="469"/>
      <c r="L223" s="469"/>
      <c r="M223" s="469"/>
      <c r="N223" s="469"/>
      <c r="O223" s="469"/>
      <c r="P223" s="120"/>
      <c r="Q223" s="120"/>
      <c r="R223" s="120"/>
    </row>
    <row r="224" spans="2:18">
      <c r="B224" s="170">
        <v>4.0999999999999996</v>
      </c>
      <c r="C224" s="171" t="s">
        <v>190</v>
      </c>
      <c r="D224" s="123"/>
      <c r="E224" s="123"/>
      <c r="F224" s="487"/>
      <c r="G224" s="487"/>
      <c r="H224" s="487"/>
      <c r="I224" s="123"/>
      <c r="J224" s="467"/>
      <c r="K224" s="467"/>
      <c r="L224" s="467"/>
      <c r="M224" s="467"/>
      <c r="N224" s="467"/>
      <c r="O224" s="467"/>
      <c r="P224" s="123"/>
      <c r="Q224" s="123"/>
      <c r="R224" s="123"/>
    </row>
    <row r="225" spans="2:18">
      <c r="B225" s="170">
        <v>4.2</v>
      </c>
      <c r="C225" s="171" t="s">
        <v>191</v>
      </c>
      <c r="D225" s="125"/>
      <c r="E225" s="125"/>
      <c r="F225" s="498"/>
      <c r="G225" s="498"/>
      <c r="H225" s="498"/>
      <c r="I225" s="125"/>
      <c r="J225" s="505"/>
      <c r="K225" s="505"/>
      <c r="L225" s="505"/>
      <c r="M225" s="505"/>
      <c r="N225" s="505"/>
      <c r="O225" s="505"/>
      <c r="P225" s="125"/>
      <c r="Q225" s="125"/>
      <c r="R225" s="125"/>
    </row>
    <row r="226" spans="2:18">
      <c r="B226" s="170">
        <v>4.3</v>
      </c>
      <c r="C226" s="171" t="s">
        <v>192</v>
      </c>
      <c r="D226" s="123"/>
      <c r="E226" s="123"/>
      <c r="F226" s="487"/>
      <c r="G226" s="487"/>
      <c r="H226" s="487"/>
      <c r="I226" s="123"/>
      <c r="J226" s="467"/>
      <c r="K226" s="467"/>
      <c r="L226" s="467"/>
      <c r="M226" s="467"/>
      <c r="N226" s="467"/>
      <c r="O226" s="467"/>
      <c r="P226" s="123"/>
      <c r="Q226" s="123"/>
      <c r="R226" s="123"/>
    </row>
    <row r="227" spans="2:18">
      <c r="B227" s="170">
        <v>4.4000000000000004</v>
      </c>
      <c r="C227" s="171" t="s">
        <v>50</v>
      </c>
      <c r="D227" s="123"/>
      <c r="E227" s="123"/>
      <c r="F227" s="487"/>
      <c r="G227" s="487"/>
      <c r="H227" s="487"/>
      <c r="I227" s="123"/>
      <c r="J227" s="467"/>
      <c r="K227" s="467"/>
      <c r="L227" s="467"/>
      <c r="M227" s="467"/>
      <c r="N227" s="467"/>
      <c r="O227" s="467"/>
      <c r="P227" s="123"/>
      <c r="Q227" s="123"/>
      <c r="R227" s="123"/>
    </row>
    <row r="228" spans="2:18" ht="21.75" customHeight="1">
      <c r="B228" s="190">
        <v>5</v>
      </c>
      <c r="C228" s="177" t="s">
        <v>193</v>
      </c>
      <c r="D228" s="120">
        <f>SUM(D229:D234)</f>
        <v>0</v>
      </c>
      <c r="E228" s="120">
        <f t="shared" ref="E228:I228" si="12">SUM(E229:E234)</f>
        <v>0</v>
      </c>
      <c r="F228" s="488">
        <f t="shared" si="12"/>
        <v>0</v>
      </c>
      <c r="G228" s="488">
        <f t="shared" si="12"/>
        <v>0</v>
      </c>
      <c r="H228" s="488">
        <f t="shared" si="12"/>
        <v>0</v>
      </c>
      <c r="I228" s="120">
        <f t="shared" si="12"/>
        <v>0</v>
      </c>
      <c r="J228" s="469"/>
      <c r="K228" s="469"/>
      <c r="L228" s="469"/>
      <c r="M228" s="469"/>
      <c r="N228" s="469"/>
      <c r="O228" s="469"/>
      <c r="P228" s="120"/>
      <c r="Q228" s="120"/>
      <c r="R228" s="120"/>
    </row>
    <row r="229" spans="2:18" ht="21.75" customHeight="1">
      <c r="B229" s="178">
        <v>5.0999999999999996</v>
      </c>
      <c r="C229" s="179" t="s">
        <v>188</v>
      </c>
      <c r="D229" s="117"/>
      <c r="E229" s="117"/>
      <c r="F229" s="491"/>
      <c r="G229" s="491"/>
      <c r="H229" s="491"/>
      <c r="I229" s="117"/>
      <c r="J229" s="506"/>
      <c r="K229" s="506"/>
      <c r="L229" s="506"/>
      <c r="M229" s="506"/>
      <c r="N229" s="506"/>
      <c r="O229" s="506"/>
      <c r="P229" s="117"/>
      <c r="Q229" s="117"/>
      <c r="R229" s="117"/>
    </row>
    <row r="230" spans="2:18" ht="21.75" customHeight="1">
      <c r="B230" s="170">
        <v>5.2</v>
      </c>
      <c r="C230" s="171" t="s">
        <v>48</v>
      </c>
      <c r="D230" s="117"/>
      <c r="E230" s="117"/>
      <c r="F230" s="491"/>
      <c r="G230" s="491"/>
      <c r="H230" s="491"/>
      <c r="I230" s="117"/>
      <c r="J230" s="506"/>
      <c r="K230" s="506"/>
      <c r="L230" s="506"/>
      <c r="M230" s="506"/>
      <c r="N230" s="506"/>
      <c r="O230" s="506"/>
      <c r="P230" s="117"/>
      <c r="Q230" s="117"/>
      <c r="R230" s="117"/>
    </row>
    <row r="231" spans="2:18" ht="21.75" customHeight="1">
      <c r="B231" s="170">
        <v>5.3</v>
      </c>
      <c r="C231" s="171" t="s">
        <v>49</v>
      </c>
      <c r="D231" s="117"/>
      <c r="E231" s="117"/>
      <c r="F231" s="491"/>
      <c r="G231" s="491"/>
      <c r="H231" s="491"/>
      <c r="I231" s="117"/>
      <c r="J231" s="506"/>
      <c r="K231" s="506"/>
      <c r="L231" s="506"/>
      <c r="M231" s="506"/>
      <c r="N231" s="506"/>
      <c r="O231" s="506"/>
      <c r="P231" s="117"/>
      <c r="Q231" s="117"/>
      <c r="R231" s="117"/>
    </row>
    <row r="232" spans="2:18" ht="21.75" customHeight="1">
      <c r="B232" s="170">
        <v>5.4</v>
      </c>
      <c r="C232" s="171" t="s">
        <v>192</v>
      </c>
      <c r="D232" s="117"/>
      <c r="E232" s="117"/>
      <c r="F232" s="491"/>
      <c r="G232" s="491"/>
      <c r="H232" s="491"/>
      <c r="I232" s="117"/>
      <c r="J232" s="506"/>
      <c r="K232" s="506"/>
      <c r="L232" s="506"/>
      <c r="M232" s="506"/>
      <c r="N232" s="506"/>
      <c r="O232" s="506"/>
      <c r="P232" s="117"/>
      <c r="Q232" s="117"/>
      <c r="R232" s="117"/>
    </row>
    <row r="233" spans="2:18" ht="21.75" customHeight="1">
      <c r="B233" s="170">
        <v>5.5</v>
      </c>
      <c r="C233" s="171" t="s">
        <v>620</v>
      </c>
      <c r="D233" s="117"/>
      <c r="E233" s="117"/>
      <c r="F233" s="491"/>
      <c r="G233" s="491"/>
      <c r="H233" s="491"/>
      <c r="I233" s="117"/>
      <c r="J233" s="506"/>
      <c r="K233" s="506"/>
      <c r="L233" s="506"/>
      <c r="M233" s="506"/>
      <c r="N233" s="506"/>
      <c r="O233" s="506"/>
      <c r="P233" s="117"/>
      <c r="Q233" s="117"/>
      <c r="R233" s="117"/>
    </row>
    <row r="234" spans="2:18" ht="21.75" customHeight="1">
      <c r="B234" s="181">
        <v>5.6</v>
      </c>
      <c r="C234" s="182" t="s">
        <v>200</v>
      </c>
      <c r="D234" s="119"/>
      <c r="E234" s="119"/>
      <c r="F234" s="490"/>
      <c r="G234" s="490"/>
      <c r="H234" s="490"/>
      <c r="I234" s="119"/>
      <c r="J234" s="468"/>
      <c r="K234" s="468"/>
      <c r="L234" s="468"/>
      <c r="M234" s="468"/>
      <c r="N234" s="468"/>
      <c r="O234" s="468"/>
      <c r="P234" s="119"/>
      <c r="Q234" s="119"/>
      <c r="R234" s="119"/>
    </row>
    <row r="235" spans="2:18" ht="36" customHeight="1" thickBot="1">
      <c r="B235" s="185">
        <v>6</v>
      </c>
      <c r="C235" s="186" t="s">
        <v>37</v>
      </c>
      <c r="D235" s="117"/>
      <c r="E235" s="117"/>
      <c r="F235" s="491"/>
      <c r="G235" s="491"/>
      <c r="H235" s="491"/>
      <c r="I235" s="117"/>
      <c r="J235" s="506"/>
      <c r="K235" s="506"/>
      <c r="L235" s="506"/>
      <c r="M235" s="506"/>
      <c r="N235" s="506"/>
      <c r="O235" s="506"/>
      <c r="P235" s="117"/>
      <c r="Q235" s="117"/>
      <c r="R235" s="117"/>
    </row>
    <row r="236" spans="2:18" ht="28.5" thickTop="1" thickBot="1">
      <c r="B236" s="172">
        <v>7</v>
      </c>
      <c r="C236" s="173" t="s">
        <v>38</v>
      </c>
      <c r="D236" s="118">
        <f t="shared" ref="D236:R236" si="13">D212-D213+D218+D223-D228-D235</f>
        <v>1030.0999999999999</v>
      </c>
      <c r="E236" s="118">
        <f t="shared" si="13"/>
        <v>140639.70000000001</v>
      </c>
      <c r="F236" s="118">
        <f>F212-F213+F218+F223-F228-F235</f>
        <v>140555.70000000001</v>
      </c>
      <c r="G236" s="118">
        <f>G212-G213+G218+G223-G228-G235</f>
        <v>0</v>
      </c>
      <c r="H236" s="118">
        <f>H212-H213+H218+H223-H228-H235</f>
        <v>84</v>
      </c>
      <c r="I236" s="118">
        <f>I212-I213+I218+I223-I228-I235</f>
        <v>133450.99389999997</v>
      </c>
      <c r="J236" s="118">
        <f>J212-J213+J218+J223-J228-J235</f>
        <v>0</v>
      </c>
      <c r="K236" s="118">
        <f t="shared" ref="K236:O236" si="14">K212-K213+K218+K223-K228-K235</f>
        <v>7446.4</v>
      </c>
      <c r="L236" s="118">
        <f t="shared" si="14"/>
        <v>119213</v>
      </c>
      <c r="M236" s="118">
        <f t="shared" si="14"/>
        <v>283.8</v>
      </c>
      <c r="N236" s="118">
        <f t="shared" si="14"/>
        <v>6507.7938999999997</v>
      </c>
      <c r="O236" s="118">
        <f t="shared" si="14"/>
        <v>0</v>
      </c>
      <c r="P236" s="118">
        <f t="shared" si="13"/>
        <v>1.1000000000000001</v>
      </c>
      <c r="Q236" s="118">
        <f t="shared" si="13"/>
        <v>14681.383999999998</v>
      </c>
      <c r="R236" s="118">
        <f t="shared" si="13"/>
        <v>2878.3</v>
      </c>
    </row>
    <row r="237" spans="2:18" ht="27.75" thickTop="1">
      <c r="B237" s="191">
        <v>7.1</v>
      </c>
      <c r="C237" s="187" t="s">
        <v>140</v>
      </c>
      <c r="D237" s="121">
        <f>+D238+D239</f>
        <v>0</v>
      </c>
      <c r="E237" s="121">
        <f>+E238+E239</f>
        <v>3.8</v>
      </c>
      <c r="F237" s="499"/>
      <c r="G237" s="499"/>
      <c r="H237" s="499">
        <f>+H238+H239</f>
        <v>3.8</v>
      </c>
      <c r="I237" s="121">
        <f>+I238+I239</f>
        <v>6779.0719000000008</v>
      </c>
      <c r="J237" s="470">
        <f t="shared" ref="J237:O237" si="15">+J238+J239</f>
        <v>0</v>
      </c>
      <c r="K237" s="470">
        <f t="shared" si="15"/>
        <v>0</v>
      </c>
      <c r="L237" s="470">
        <f t="shared" si="15"/>
        <v>0</v>
      </c>
      <c r="M237" s="470">
        <f t="shared" si="15"/>
        <v>283.8</v>
      </c>
      <c r="N237" s="470">
        <f t="shared" si="15"/>
        <v>6507.7939000000006</v>
      </c>
      <c r="O237" s="470">
        <f t="shared" si="15"/>
        <v>0</v>
      </c>
      <c r="P237" s="121">
        <f>+P238+P239</f>
        <v>1.1000000000000001</v>
      </c>
      <c r="Q237" s="121">
        <f>+Q238+Q239</f>
        <v>14681.383999999998</v>
      </c>
      <c r="R237" s="121">
        <f>+R238+R239</f>
        <v>2878.3</v>
      </c>
    </row>
    <row r="238" spans="2:18">
      <c r="B238" s="170" t="s">
        <v>168</v>
      </c>
      <c r="C238" s="171" t="s">
        <v>43</v>
      </c>
      <c r="D238" s="122"/>
      <c r="E238" s="122">
        <f>+F25</f>
        <v>3.8</v>
      </c>
      <c r="F238" s="489"/>
      <c r="G238" s="489"/>
      <c r="H238" s="489">
        <f>F25</f>
        <v>3.8</v>
      </c>
      <c r="I238" s="122">
        <f>+F34+F38</f>
        <v>0</v>
      </c>
      <c r="J238" s="471"/>
      <c r="K238" s="471"/>
      <c r="L238" s="471"/>
      <c r="M238" s="471"/>
      <c r="N238" s="471"/>
      <c r="O238" s="471">
        <f>F34+F38</f>
        <v>0</v>
      </c>
      <c r="P238" s="122"/>
      <c r="Q238" s="122"/>
      <c r="R238" s="122"/>
    </row>
    <row r="239" spans="2:18">
      <c r="B239" s="170" t="s">
        <v>169</v>
      </c>
      <c r="C239" s="171" t="s">
        <v>44</v>
      </c>
      <c r="D239" s="122">
        <f>D123</f>
        <v>0</v>
      </c>
      <c r="E239" s="122"/>
      <c r="F239" s="489"/>
      <c r="G239" s="489"/>
      <c r="H239" s="489"/>
      <c r="I239" s="122">
        <f>F44+F45+F46+F47+F48+F49+F50+F51+F41+F42+F43-J103</f>
        <v>6779.0719000000008</v>
      </c>
      <c r="J239" s="471"/>
      <c r="K239" s="471"/>
      <c r="L239" s="471"/>
      <c r="M239" s="471">
        <f>F41+F42+F43</f>
        <v>283.8</v>
      </c>
      <c r="N239" s="471">
        <f>F44+F45+F46+F47+F48+F49+F50+F51</f>
        <v>6507.7939000000006</v>
      </c>
      <c r="O239" s="471"/>
      <c r="P239" s="122">
        <f>+P208-P210</f>
        <v>1.1000000000000001</v>
      </c>
      <c r="Q239" s="122">
        <f>I123</f>
        <v>14681.383999999998</v>
      </c>
      <c r="R239" s="122">
        <f>+R208</f>
        <v>2878.3</v>
      </c>
    </row>
    <row r="240" spans="2:18" ht="27">
      <c r="B240" s="192">
        <v>7.2</v>
      </c>
      <c r="C240" s="188" t="s">
        <v>141</v>
      </c>
      <c r="D240" s="120">
        <f>+D241+D255+D260+D261+D262</f>
        <v>1030.0999999999999</v>
      </c>
      <c r="E240" s="120">
        <f>+E241+E255+E260+E261+E262</f>
        <v>140635.90000000002</v>
      </c>
      <c r="F240" s="488">
        <f t="shared" ref="F240:H240" si="16">+F241+F255+F260+F261+F262</f>
        <v>140555.70000000001</v>
      </c>
      <c r="G240" s="488">
        <f t="shared" si="16"/>
        <v>0</v>
      </c>
      <c r="H240" s="488">
        <f t="shared" si="16"/>
        <v>80.2</v>
      </c>
      <c r="I240" s="120">
        <f>+I241+I255+I260+I261+I262</f>
        <v>126671.92199999999</v>
      </c>
      <c r="J240" s="469">
        <f>+J241+J255+J260+J261+J262</f>
        <v>0</v>
      </c>
      <c r="K240" s="469">
        <f t="shared" ref="K240:O240" si="17">+K241+K255+K260+K261+K262</f>
        <v>7446.4</v>
      </c>
      <c r="L240" s="469">
        <f t="shared" si="17"/>
        <v>119213</v>
      </c>
      <c r="M240" s="469">
        <f t="shared" si="17"/>
        <v>0</v>
      </c>
      <c r="N240" s="469">
        <f t="shared" si="17"/>
        <v>0</v>
      </c>
      <c r="O240" s="469">
        <f t="shared" si="17"/>
        <v>0</v>
      </c>
      <c r="P240" s="120">
        <f>+P241+P255+P260+P261+P262</f>
        <v>0</v>
      </c>
      <c r="Q240" s="120">
        <f>+Q241+Q255+Q260+Q261+Q262</f>
        <v>0</v>
      </c>
      <c r="R240" s="120">
        <f>+R241+R255+R260+R261+R262</f>
        <v>0</v>
      </c>
    </row>
    <row r="241" spans="2:18">
      <c r="B241" s="170" t="s">
        <v>170</v>
      </c>
      <c r="C241" s="171" t="s">
        <v>194</v>
      </c>
      <c r="D241" s="123">
        <f>SUM(D242:D254)</f>
        <v>131.96</v>
      </c>
      <c r="E241" s="123">
        <f>F26</f>
        <v>80.2</v>
      </c>
      <c r="F241" s="487"/>
      <c r="G241" s="487"/>
      <c r="H241" s="487">
        <f>F26</f>
        <v>80.2</v>
      </c>
      <c r="I241" s="123">
        <f t="shared" ref="I241:R241" si="18">SUM(I242:I254)</f>
        <v>20366.077319999997</v>
      </c>
      <c r="J241" s="467"/>
      <c r="K241" s="467"/>
      <c r="L241" s="467">
        <f>E172</f>
        <v>20353.555319999999</v>
      </c>
      <c r="M241" s="467"/>
      <c r="N241" s="467"/>
      <c r="O241" s="467"/>
      <c r="P241" s="123">
        <f t="shared" si="18"/>
        <v>0</v>
      </c>
      <c r="Q241" s="123">
        <f t="shared" si="18"/>
        <v>0</v>
      </c>
      <c r="R241" s="123">
        <f t="shared" si="18"/>
        <v>0</v>
      </c>
    </row>
    <row r="242" spans="2:18">
      <c r="B242" s="189" t="s">
        <v>171</v>
      </c>
      <c r="C242" s="327" t="s">
        <v>333</v>
      </c>
      <c r="D242" s="123">
        <f>D104</f>
        <v>7.54</v>
      </c>
      <c r="E242" s="122">
        <f>+$E$241*D173/$D$172</f>
        <v>0</v>
      </c>
      <c r="F242" s="489"/>
      <c r="G242" s="489"/>
      <c r="H242" s="489">
        <f>+$E$241*D173/$D$172</f>
        <v>0</v>
      </c>
      <c r="I242" s="123">
        <f>E173+J104</f>
        <v>0</v>
      </c>
      <c r="J242" s="467"/>
      <c r="K242" s="467"/>
      <c r="L242" s="467">
        <f t="shared" ref="L242:L254" si="19">E173</f>
        <v>0</v>
      </c>
      <c r="M242" s="467"/>
      <c r="N242" s="467"/>
      <c r="O242" s="467"/>
      <c r="P242" s="122"/>
      <c r="Q242" s="122">
        <f t="shared" ref="Q242:Q254" si="20">I104</f>
        <v>0</v>
      </c>
      <c r="R242" s="122"/>
    </row>
    <row r="243" spans="2:18" ht="25.5">
      <c r="B243" s="189" t="s">
        <v>172</v>
      </c>
      <c r="C243" s="327" t="s">
        <v>345</v>
      </c>
      <c r="D243" s="123">
        <f t="shared" ref="D243:D254" si="21">D105</f>
        <v>0.1</v>
      </c>
      <c r="E243" s="122">
        <f t="shared" ref="E243:E254" si="22">+$E$241*D174/$D$172</f>
        <v>0</v>
      </c>
      <c r="F243" s="489"/>
      <c r="G243" s="489"/>
      <c r="H243" s="489">
        <f t="shared" ref="H243:H254" si="23">+$E$241*D174/$D$172</f>
        <v>0</v>
      </c>
      <c r="I243" s="123">
        <f t="shared" ref="I243:I254" si="24">E174+J105</f>
        <v>0</v>
      </c>
      <c r="J243" s="467"/>
      <c r="K243" s="467"/>
      <c r="L243" s="467">
        <f t="shared" si="19"/>
        <v>0</v>
      </c>
      <c r="M243" s="467"/>
      <c r="N243" s="467"/>
      <c r="O243" s="467"/>
      <c r="P243" s="122"/>
      <c r="Q243" s="122">
        <f t="shared" si="20"/>
        <v>0</v>
      </c>
      <c r="R243" s="122"/>
    </row>
    <row r="244" spans="2:18">
      <c r="B244" s="189" t="s">
        <v>173</v>
      </c>
      <c r="C244" s="327" t="s">
        <v>334</v>
      </c>
      <c r="D244" s="123">
        <f t="shared" si="21"/>
        <v>0.5</v>
      </c>
      <c r="E244" s="122">
        <f t="shared" si="22"/>
        <v>0</v>
      </c>
      <c r="F244" s="489"/>
      <c r="G244" s="489"/>
      <c r="H244" s="489">
        <f t="shared" si="23"/>
        <v>0</v>
      </c>
      <c r="I244" s="123">
        <f t="shared" si="24"/>
        <v>3848.4516699999995</v>
      </c>
      <c r="J244" s="467"/>
      <c r="K244" s="467"/>
      <c r="L244" s="467">
        <f t="shared" si="19"/>
        <v>3848.4516699999995</v>
      </c>
      <c r="M244" s="467"/>
      <c r="N244" s="467"/>
      <c r="O244" s="467"/>
      <c r="P244" s="122"/>
      <c r="Q244" s="122">
        <f t="shared" si="20"/>
        <v>0</v>
      </c>
      <c r="R244" s="122"/>
    </row>
    <row r="245" spans="2:18">
      <c r="B245" s="189" t="s">
        <v>174</v>
      </c>
      <c r="C245" s="327" t="s">
        <v>335</v>
      </c>
      <c r="D245" s="123">
        <f t="shared" si="21"/>
        <v>31.7</v>
      </c>
      <c r="E245" s="122">
        <f t="shared" si="22"/>
        <v>0</v>
      </c>
      <c r="F245" s="489"/>
      <c r="G245" s="489"/>
      <c r="H245" s="489">
        <f t="shared" si="23"/>
        <v>0</v>
      </c>
      <c r="I245" s="123">
        <f t="shared" si="24"/>
        <v>400.23834999999997</v>
      </c>
      <c r="J245" s="467"/>
      <c r="K245" s="467"/>
      <c r="L245" s="467">
        <f t="shared" si="19"/>
        <v>399.79834999999997</v>
      </c>
      <c r="M245" s="467"/>
      <c r="N245" s="467"/>
      <c r="O245" s="467"/>
      <c r="P245" s="122"/>
      <c r="Q245" s="122">
        <f t="shared" si="20"/>
        <v>0</v>
      </c>
      <c r="R245" s="122"/>
    </row>
    <row r="246" spans="2:18">
      <c r="B246" s="189" t="s">
        <v>325</v>
      </c>
      <c r="C246" s="327" t="s">
        <v>343</v>
      </c>
      <c r="D246" s="123">
        <f t="shared" si="21"/>
        <v>0</v>
      </c>
      <c r="E246" s="122">
        <f t="shared" si="22"/>
        <v>0</v>
      </c>
      <c r="F246" s="489"/>
      <c r="G246" s="489"/>
      <c r="H246" s="489">
        <f t="shared" si="23"/>
        <v>0</v>
      </c>
      <c r="I246" s="123">
        <f t="shared" si="24"/>
        <v>0</v>
      </c>
      <c r="J246" s="467"/>
      <c r="K246" s="467"/>
      <c r="L246" s="467">
        <f t="shared" si="19"/>
        <v>0</v>
      </c>
      <c r="M246" s="467"/>
      <c r="N246" s="467"/>
      <c r="O246" s="467"/>
      <c r="P246" s="122"/>
      <c r="Q246" s="122">
        <f t="shared" si="20"/>
        <v>0</v>
      </c>
      <c r="R246" s="122"/>
    </row>
    <row r="247" spans="2:18">
      <c r="B247" s="189" t="s">
        <v>326</v>
      </c>
      <c r="C247" s="327" t="s">
        <v>336</v>
      </c>
      <c r="D247" s="123">
        <f t="shared" si="21"/>
        <v>26.3</v>
      </c>
      <c r="E247" s="122">
        <f t="shared" si="22"/>
        <v>0</v>
      </c>
      <c r="F247" s="489"/>
      <c r="G247" s="489"/>
      <c r="H247" s="489">
        <f t="shared" si="23"/>
        <v>0</v>
      </c>
      <c r="I247" s="123">
        <f t="shared" si="24"/>
        <v>0.24989999999999996</v>
      </c>
      <c r="J247" s="467"/>
      <c r="K247" s="467"/>
      <c r="L247" s="467">
        <f t="shared" si="19"/>
        <v>0.24989999999999996</v>
      </c>
      <c r="M247" s="467"/>
      <c r="N247" s="467"/>
      <c r="O247" s="467"/>
      <c r="P247" s="122"/>
      <c r="Q247" s="122">
        <f t="shared" si="20"/>
        <v>0</v>
      </c>
      <c r="R247" s="122"/>
    </row>
    <row r="248" spans="2:18">
      <c r="B248" s="189" t="s">
        <v>327</v>
      </c>
      <c r="C248" s="327" t="s">
        <v>337</v>
      </c>
      <c r="D248" s="123">
        <f t="shared" si="21"/>
        <v>42.3</v>
      </c>
      <c r="E248" s="122">
        <f t="shared" si="22"/>
        <v>0</v>
      </c>
      <c r="F248" s="489"/>
      <c r="G248" s="489"/>
      <c r="H248" s="489">
        <f t="shared" si="23"/>
        <v>0</v>
      </c>
      <c r="I248" s="123">
        <f t="shared" si="24"/>
        <v>14744.932999999999</v>
      </c>
      <c r="J248" s="467"/>
      <c r="K248" s="467"/>
      <c r="L248" s="467">
        <f t="shared" si="19"/>
        <v>14744.932999999999</v>
      </c>
      <c r="M248" s="467"/>
      <c r="N248" s="467"/>
      <c r="O248" s="467"/>
      <c r="P248" s="122"/>
      <c r="Q248" s="122">
        <f t="shared" si="20"/>
        <v>0</v>
      </c>
      <c r="R248" s="122"/>
    </row>
    <row r="249" spans="2:18">
      <c r="B249" s="189" t="s">
        <v>328</v>
      </c>
      <c r="C249" s="327" t="s">
        <v>338</v>
      </c>
      <c r="D249" s="123">
        <f t="shared" si="21"/>
        <v>5.64</v>
      </c>
      <c r="E249" s="122">
        <f t="shared" si="22"/>
        <v>0</v>
      </c>
      <c r="F249" s="489"/>
      <c r="G249" s="489"/>
      <c r="H249" s="489">
        <f t="shared" si="23"/>
        <v>0</v>
      </c>
      <c r="I249" s="123">
        <f t="shared" si="24"/>
        <v>572.78649999999993</v>
      </c>
      <c r="J249" s="467"/>
      <c r="K249" s="467"/>
      <c r="L249" s="467">
        <f t="shared" si="19"/>
        <v>570.18849999999998</v>
      </c>
      <c r="M249" s="467"/>
      <c r="N249" s="467"/>
      <c r="O249" s="467"/>
      <c r="P249" s="122"/>
      <c r="Q249" s="122">
        <f t="shared" si="20"/>
        <v>0</v>
      </c>
      <c r="R249" s="122"/>
    </row>
    <row r="250" spans="2:18" ht="25.5">
      <c r="B250" s="189" t="s">
        <v>329</v>
      </c>
      <c r="C250" s="327" t="s">
        <v>339</v>
      </c>
      <c r="D250" s="123">
        <f t="shared" si="21"/>
        <v>0</v>
      </c>
      <c r="E250" s="122">
        <f t="shared" si="22"/>
        <v>0</v>
      </c>
      <c r="F250" s="489"/>
      <c r="G250" s="489"/>
      <c r="H250" s="489">
        <f t="shared" si="23"/>
        <v>0</v>
      </c>
      <c r="I250" s="123">
        <f t="shared" si="24"/>
        <v>0</v>
      </c>
      <c r="J250" s="467"/>
      <c r="K250" s="467"/>
      <c r="L250" s="467">
        <f t="shared" si="19"/>
        <v>0</v>
      </c>
      <c r="M250" s="467"/>
      <c r="N250" s="467"/>
      <c r="O250" s="467"/>
      <c r="P250" s="122"/>
      <c r="Q250" s="122">
        <f t="shared" si="20"/>
        <v>0</v>
      </c>
      <c r="R250" s="122"/>
    </row>
    <row r="251" spans="2:18">
      <c r="B251" s="189" t="s">
        <v>330</v>
      </c>
      <c r="C251" s="327" t="s">
        <v>340</v>
      </c>
      <c r="D251" s="123">
        <f t="shared" si="21"/>
        <v>0</v>
      </c>
      <c r="E251" s="122">
        <f t="shared" si="22"/>
        <v>0</v>
      </c>
      <c r="F251" s="489"/>
      <c r="G251" s="489"/>
      <c r="H251" s="489">
        <f t="shared" si="23"/>
        <v>0</v>
      </c>
      <c r="I251" s="123">
        <f t="shared" si="24"/>
        <v>0</v>
      </c>
      <c r="J251" s="467"/>
      <c r="K251" s="467"/>
      <c r="L251" s="467">
        <f t="shared" si="19"/>
        <v>0</v>
      </c>
      <c r="M251" s="467"/>
      <c r="N251" s="467"/>
      <c r="O251" s="467"/>
      <c r="P251" s="122"/>
      <c r="Q251" s="122">
        <f t="shared" si="20"/>
        <v>0</v>
      </c>
      <c r="R251" s="122"/>
    </row>
    <row r="252" spans="2:18" ht="25.5">
      <c r="B252" s="189" t="s">
        <v>331</v>
      </c>
      <c r="C252" s="327" t="s">
        <v>341</v>
      </c>
      <c r="D252" s="123">
        <f t="shared" si="21"/>
        <v>0</v>
      </c>
      <c r="E252" s="122">
        <f t="shared" si="22"/>
        <v>0</v>
      </c>
      <c r="F252" s="489"/>
      <c r="G252" s="489"/>
      <c r="H252" s="489">
        <f t="shared" si="23"/>
        <v>0</v>
      </c>
      <c r="I252" s="123">
        <f t="shared" si="24"/>
        <v>0</v>
      </c>
      <c r="J252" s="467"/>
      <c r="K252" s="467"/>
      <c r="L252" s="467">
        <f t="shared" si="19"/>
        <v>0</v>
      </c>
      <c r="M252" s="467"/>
      <c r="N252" s="467"/>
      <c r="O252" s="467"/>
      <c r="P252" s="122"/>
      <c r="Q252" s="122">
        <f t="shared" si="20"/>
        <v>0</v>
      </c>
      <c r="R252" s="122"/>
    </row>
    <row r="253" spans="2:18">
      <c r="B253" s="189" t="s">
        <v>332</v>
      </c>
      <c r="C253" s="327" t="s">
        <v>313</v>
      </c>
      <c r="D253" s="123">
        <f t="shared" si="21"/>
        <v>16.579999999999998</v>
      </c>
      <c r="E253" s="122">
        <f t="shared" si="22"/>
        <v>80.2</v>
      </c>
      <c r="F253" s="489"/>
      <c r="G253" s="489"/>
      <c r="H253" s="489">
        <f t="shared" si="23"/>
        <v>80.2</v>
      </c>
      <c r="I253" s="123">
        <f t="shared" si="24"/>
        <v>797.74189999999999</v>
      </c>
      <c r="J253" s="467"/>
      <c r="K253" s="467"/>
      <c r="L253" s="467">
        <f t="shared" si="19"/>
        <v>788.26789999999994</v>
      </c>
      <c r="M253" s="467"/>
      <c r="N253" s="467"/>
      <c r="O253" s="467"/>
      <c r="P253" s="122"/>
      <c r="Q253" s="122">
        <f t="shared" si="20"/>
        <v>0</v>
      </c>
      <c r="R253" s="122"/>
    </row>
    <row r="254" spans="2:18">
      <c r="B254" s="189" t="s">
        <v>342</v>
      </c>
      <c r="C254" s="327" t="s">
        <v>344</v>
      </c>
      <c r="D254" s="123">
        <f t="shared" si="21"/>
        <v>1.3</v>
      </c>
      <c r="E254" s="122">
        <f t="shared" si="22"/>
        <v>0</v>
      </c>
      <c r="F254" s="489"/>
      <c r="G254" s="489"/>
      <c r="H254" s="489">
        <f t="shared" si="23"/>
        <v>0</v>
      </c>
      <c r="I254" s="123">
        <f t="shared" si="24"/>
        <v>1.6759999999999999</v>
      </c>
      <c r="J254" s="467"/>
      <c r="K254" s="467"/>
      <c r="L254" s="467">
        <f t="shared" si="19"/>
        <v>1.6659999999999999</v>
      </c>
      <c r="M254" s="467"/>
      <c r="N254" s="467"/>
      <c r="O254" s="467"/>
      <c r="P254" s="122"/>
      <c r="Q254" s="122">
        <f t="shared" si="20"/>
        <v>0</v>
      </c>
      <c r="R254" s="122"/>
    </row>
    <row r="255" spans="2:18">
      <c r="B255" s="170" t="s">
        <v>175</v>
      </c>
      <c r="C255" s="171" t="s">
        <v>195</v>
      </c>
      <c r="D255" s="123">
        <f t="shared" ref="D255" si="25">D256+D257+D259</f>
        <v>718.51199999999994</v>
      </c>
      <c r="E255" s="123">
        <f>E256+E257+E258+E259</f>
        <v>140555.70000000001</v>
      </c>
      <c r="F255" s="487">
        <f>SUM(F256:F259)</f>
        <v>140555.70000000001</v>
      </c>
      <c r="G255" s="487"/>
      <c r="H255" s="487">
        <f>SUM(H256:H259)</f>
        <v>0</v>
      </c>
      <c r="I255" s="123">
        <f>I256+I257+I258+I259</f>
        <v>74102.673851000014</v>
      </c>
      <c r="J255" s="467">
        <f>J258</f>
        <v>0</v>
      </c>
      <c r="K255" s="467"/>
      <c r="L255" s="467">
        <f>L257</f>
        <v>73501.054595000009</v>
      </c>
      <c r="M255" s="467"/>
      <c r="N255" s="467"/>
      <c r="O255" s="467"/>
      <c r="P255" s="123">
        <f>P256+P257+P259</f>
        <v>0</v>
      </c>
      <c r="Q255" s="122"/>
      <c r="R255" s="123">
        <f>R256+R257+R259</f>
        <v>0</v>
      </c>
    </row>
    <row r="256" spans="2:18" ht="25.5">
      <c r="B256" s="189" t="s">
        <v>176</v>
      </c>
      <c r="C256" s="327" t="s">
        <v>315</v>
      </c>
      <c r="D256" s="122">
        <f>+($D$236-$D$241)*D192</f>
        <v>0</v>
      </c>
      <c r="E256" s="123"/>
      <c r="F256" s="487"/>
      <c r="G256" s="487"/>
      <c r="H256" s="487"/>
      <c r="I256" s="123"/>
      <c r="J256" s="467"/>
      <c r="K256" s="467"/>
      <c r="L256" s="467"/>
      <c r="M256" s="467"/>
      <c r="N256" s="467"/>
      <c r="O256" s="467"/>
      <c r="P256" s="123"/>
      <c r="Q256" s="123"/>
      <c r="R256" s="123"/>
    </row>
    <row r="257" spans="2:18">
      <c r="B257" s="189" t="s">
        <v>177</v>
      </c>
      <c r="C257" s="327" t="s">
        <v>245</v>
      </c>
      <c r="D257" s="122">
        <f>+($D$236-$D$241)*D193</f>
        <v>718.51199999999994</v>
      </c>
      <c r="E257" s="122">
        <f>+F27+F28+F29</f>
        <v>140555.70000000001</v>
      </c>
      <c r="F257" s="489">
        <f>F27+F28+F29</f>
        <v>140555.70000000001</v>
      </c>
      <c r="G257" s="489"/>
      <c r="H257" s="489"/>
      <c r="I257" s="122">
        <f>+(F39+F40)-I261-E172</f>
        <v>74102.673851000014</v>
      </c>
      <c r="J257" s="471"/>
      <c r="K257" s="471"/>
      <c r="L257" s="471">
        <f>(E39+E40)-E141-E172-L260</f>
        <v>73501.054595000009</v>
      </c>
      <c r="M257" s="471"/>
      <c r="N257" s="471"/>
      <c r="O257" s="471"/>
      <c r="P257" s="122"/>
      <c r="Q257" s="122"/>
      <c r="R257" s="122"/>
    </row>
    <row r="258" spans="2:18">
      <c r="B258" s="189"/>
      <c r="C258" s="327" t="s">
        <v>246</v>
      </c>
      <c r="D258" s="122">
        <v>0</v>
      </c>
      <c r="E258" s="122"/>
      <c r="F258" s="500"/>
      <c r="G258" s="489"/>
      <c r="H258" s="489"/>
      <c r="I258" s="122"/>
      <c r="J258" s="471"/>
      <c r="K258" s="471"/>
      <c r="L258" s="471"/>
      <c r="M258" s="471"/>
      <c r="N258" s="471"/>
      <c r="O258" s="471"/>
      <c r="P258" s="122"/>
      <c r="Q258" s="122"/>
      <c r="R258" s="122"/>
    </row>
    <row r="259" spans="2:18">
      <c r="B259" s="189" t="s">
        <v>247</v>
      </c>
      <c r="C259" s="327" t="s">
        <v>303</v>
      </c>
      <c r="D259" s="122">
        <f>+($D$236-$D$241)*D196</f>
        <v>0</v>
      </c>
      <c r="E259" s="122"/>
      <c r="F259" s="489"/>
      <c r="G259" s="489"/>
      <c r="H259" s="489"/>
      <c r="I259" s="122"/>
      <c r="J259" s="471"/>
      <c r="K259" s="471"/>
      <c r="L259" s="471"/>
      <c r="M259" s="471"/>
      <c r="N259" s="471"/>
      <c r="O259" s="471"/>
      <c r="P259" s="122"/>
      <c r="Q259" s="122"/>
      <c r="R259" s="122"/>
    </row>
    <row r="260" spans="2:18">
      <c r="B260" s="170" t="s">
        <v>178</v>
      </c>
      <c r="C260" s="171" t="s">
        <v>39</v>
      </c>
      <c r="D260" s="123">
        <f>+($D$236-$D$241)*D197</f>
        <v>44.906999999999996</v>
      </c>
      <c r="E260" s="123"/>
      <c r="F260" s="487"/>
      <c r="G260" s="487"/>
      <c r="H260" s="487"/>
      <c r="I260" s="123">
        <f>+F37</f>
        <v>7446.4</v>
      </c>
      <c r="J260" s="467"/>
      <c r="K260" s="467"/>
      <c r="L260" s="467">
        <f>722.232*0.833</f>
        <v>601.61925599999995</v>
      </c>
      <c r="M260" s="467"/>
      <c r="N260" s="467"/>
      <c r="O260" s="467"/>
      <c r="P260" s="123"/>
      <c r="Q260" s="123"/>
      <c r="R260" s="123"/>
    </row>
    <row r="261" spans="2:18">
      <c r="B261" s="170" t="s">
        <v>179</v>
      </c>
      <c r="C261" s="171" t="s">
        <v>40</v>
      </c>
      <c r="D261" s="123">
        <f>+($D$236-$D$241)*D198</f>
        <v>0</v>
      </c>
      <c r="E261" s="123"/>
      <c r="F261" s="487"/>
      <c r="G261" s="487"/>
      <c r="H261" s="487"/>
      <c r="I261" s="123">
        <f>+E141</f>
        <v>24756.770828999994</v>
      </c>
      <c r="J261" s="467"/>
      <c r="K261" s="467">
        <f>F37</f>
        <v>7446.4</v>
      </c>
      <c r="L261" s="467">
        <f>E141</f>
        <v>24756.770828999994</v>
      </c>
      <c r="M261" s="467"/>
      <c r="N261" s="467"/>
      <c r="O261" s="467"/>
      <c r="P261" s="123"/>
      <c r="Q261" s="123"/>
      <c r="R261" s="123"/>
    </row>
    <row r="262" spans="2:18" ht="14.25" thickBot="1">
      <c r="B262" s="170" t="s">
        <v>180</v>
      </c>
      <c r="C262" s="171" t="s">
        <v>41</v>
      </c>
      <c r="D262" s="123">
        <f>+($D$236-$D$241)*D199</f>
        <v>134.72099999999998</v>
      </c>
      <c r="E262" s="123"/>
      <c r="F262" s="487"/>
      <c r="G262" s="487"/>
      <c r="H262" s="487"/>
      <c r="I262" s="123"/>
      <c r="J262" s="467"/>
      <c r="K262" s="467"/>
      <c r="L262" s="467"/>
      <c r="M262" s="467"/>
      <c r="N262" s="467"/>
      <c r="O262" s="467"/>
      <c r="P262" s="123"/>
      <c r="Q262" s="123"/>
      <c r="R262" s="123"/>
    </row>
    <row r="263" spans="2:18" ht="15" thickTop="1" thickBot="1">
      <c r="B263" s="193">
        <v>7.3</v>
      </c>
      <c r="C263" s="173" t="s">
        <v>42</v>
      </c>
      <c r="D263" s="118">
        <f t="shared" ref="D263:R263" si="26">+D236-D237-D240</f>
        <v>0</v>
      </c>
      <c r="E263" s="118">
        <f t="shared" si="26"/>
        <v>0</v>
      </c>
      <c r="F263" s="118">
        <f t="shared" si="26"/>
        <v>0</v>
      </c>
      <c r="G263" s="118">
        <f t="shared" si="26"/>
        <v>0</v>
      </c>
      <c r="H263" s="118">
        <f t="shared" si="26"/>
        <v>0</v>
      </c>
      <c r="I263" s="118">
        <f t="shared" si="26"/>
        <v>0</v>
      </c>
      <c r="J263" s="118">
        <f t="shared" si="26"/>
        <v>0</v>
      </c>
      <c r="K263" s="118">
        <f t="shared" si="26"/>
        <v>0</v>
      </c>
      <c r="L263" s="118">
        <f t="shared" si="26"/>
        <v>0</v>
      </c>
      <c r="M263" s="118">
        <f t="shared" si="26"/>
        <v>0</v>
      </c>
      <c r="N263" s="118">
        <f t="shared" si="26"/>
        <v>-9.0949470177292824E-13</v>
      </c>
      <c r="O263" s="118">
        <f t="shared" si="26"/>
        <v>0</v>
      </c>
      <c r="P263" s="118">
        <f t="shared" si="26"/>
        <v>0</v>
      </c>
      <c r="Q263" s="118">
        <f t="shared" si="26"/>
        <v>0</v>
      </c>
      <c r="R263" s="118">
        <f t="shared" si="26"/>
        <v>0</v>
      </c>
    </row>
    <row r="264" spans="2:18" ht="14.25" thickTop="1">
      <c r="D264" s="147"/>
      <c r="E264" s="147"/>
      <c r="F264" s="140"/>
    </row>
    <row r="265" spans="2:18">
      <c r="B265" s="51" t="s">
        <v>75</v>
      </c>
      <c r="D265" s="28"/>
      <c r="E265" s="28"/>
      <c r="F265" s="40"/>
      <c r="G265" s="69"/>
      <c r="H265" s="40"/>
      <c r="I265" s="69"/>
      <c r="J265" s="69"/>
    </row>
    <row r="266" spans="2:18">
      <c r="D266" s="147"/>
      <c r="E266" s="147"/>
    </row>
    <row r="267" spans="2:18">
      <c r="D267" s="147"/>
      <c r="E267" s="147"/>
    </row>
    <row r="268" spans="2:18">
      <c r="E268" s="28"/>
    </row>
    <row r="269" spans="2:18">
      <c r="E269" s="28"/>
    </row>
    <row r="270" spans="2:18">
      <c r="E270" s="28"/>
    </row>
    <row r="271" spans="2:18">
      <c r="E271" s="28"/>
    </row>
    <row r="272" spans="2:18">
      <c r="E272" s="28"/>
    </row>
    <row r="273" s="28" customFormat="1"/>
    <row r="274" s="28" customFormat="1"/>
    <row r="275" s="28" customFormat="1"/>
    <row r="276" s="28" customFormat="1"/>
    <row r="277" s="28" customFormat="1"/>
    <row r="278" s="28" customFormat="1"/>
    <row r="279" s="28" customFormat="1"/>
    <row r="280" s="28" customFormat="1"/>
    <row r="281" s="28" customFormat="1"/>
    <row r="282" s="28" customFormat="1"/>
    <row r="283" s="28" customFormat="1"/>
    <row r="284" s="28" customFormat="1"/>
    <row r="285" s="28" customFormat="1"/>
    <row r="286" s="28" customFormat="1"/>
    <row r="287" s="28" customFormat="1"/>
    <row r="288" s="28" customFormat="1"/>
    <row r="289" s="28" customFormat="1"/>
    <row r="290" s="28" customFormat="1"/>
  </sheetData>
  <mergeCells count="1">
    <mergeCell ref="C119:H119"/>
  </mergeCells>
  <hyperlinks>
    <hyperlink ref="B1" location="Սկիզբ!A1" display="Դեպի սկիզբ"/>
    <hyperlink ref="B265" location="'Մուտք 3'!B1" display="Դեպի վեր"/>
    <hyperlink ref="C5" r:id="rId1"/>
    <hyperlink ref="C20" r:id="rId2"/>
  </hyperlinks>
  <pageMargins left="0.2" right="0.67" top="0.25" bottom="0.2" header="0.3" footer="0.3"/>
  <pageSetup paperSize="9" scale="59" fitToWidth="3" fitToHeight="3" orientation="landscape" horizontalDpi="300" verticalDpi="300" r:id="rId3"/>
  <rowBreaks count="3" manualBreakCount="3">
    <brk id="32" min="1" max="12" man="1"/>
    <brk id="53" min="1" max="12" man="1"/>
    <brk id="137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5"/>
  <sheetViews>
    <sheetView showGridLines="0" zoomScale="90" zoomScaleNormal="90" workbookViewId="0">
      <selection activeCell="J56" sqref="J56"/>
    </sheetView>
  </sheetViews>
  <sheetFormatPr defaultRowHeight="13.5" outlineLevelRow="1"/>
  <cols>
    <col min="1" max="1" width="3.85546875" style="28" customWidth="1"/>
    <col min="2" max="2" width="9.140625" style="30" customWidth="1"/>
    <col min="3" max="3" width="54" style="31" customWidth="1"/>
    <col min="4" max="4" width="15.5703125" style="31" customWidth="1"/>
    <col min="5" max="7" width="15.5703125" customWidth="1"/>
    <col min="8" max="8" width="17" customWidth="1"/>
    <col min="9" max="9" width="15" customWidth="1"/>
    <col min="10" max="10" width="13.85546875" customWidth="1"/>
  </cols>
  <sheetData>
    <row r="1" spans="2:9" s="28" customFormat="1" ht="20.25" customHeight="1">
      <c r="B1" s="51" t="s">
        <v>76</v>
      </c>
      <c r="E1" s="40"/>
      <c r="F1" s="40"/>
    </row>
    <row r="2" spans="2:9" s="28" customFormat="1" ht="20.25" customHeight="1">
      <c r="B2" s="53" t="s">
        <v>77</v>
      </c>
      <c r="C2" s="53"/>
      <c r="D2" s="53"/>
      <c r="E2" s="53"/>
      <c r="F2" s="40"/>
    </row>
    <row r="3" spans="2:9" s="28" customFormat="1" ht="25.5" customHeight="1">
      <c r="B3" s="32" t="s">
        <v>212</v>
      </c>
      <c r="C3" s="50"/>
      <c r="D3" s="88"/>
      <c r="E3" s="89"/>
      <c r="F3" s="89"/>
      <c r="G3" s="90"/>
      <c r="H3" s="90"/>
    </row>
    <row r="4" spans="2:9" s="54" customFormat="1" ht="12.75">
      <c r="B4" s="55" t="s">
        <v>256</v>
      </c>
      <c r="C4" s="151" t="s">
        <v>607</v>
      </c>
      <c r="D4" s="91"/>
      <c r="E4" s="91"/>
      <c r="F4" s="91"/>
      <c r="G4" s="92"/>
      <c r="H4" s="92"/>
    </row>
    <row r="5" spans="2:9" s="54" customFormat="1" ht="12.75">
      <c r="B5" s="55" t="s">
        <v>73</v>
      </c>
      <c r="C5" s="41" t="s">
        <v>606</v>
      </c>
      <c r="D5" s="93"/>
      <c r="E5" s="94"/>
      <c r="F5" s="94"/>
      <c r="G5" s="92"/>
      <c r="H5" s="92"/>
    </row>
    <row r="6" spans="2:9" s="28" customFormat="1">
      <c r="D6" s="366" t="s">
        <v>211</v>
      </c>
      <c r="E6" s="366"/>
      <c r="F6" s="1035" t="s">
        <v>209</v>
      </c>
      <c r="G6" s="1036"/>
      <c r="H6" s="1035" t="s">
        <v>594</v>
      </c>
      <c r="I6" s="1036"/>
    </row>
    <row r="7" spans="2:9" s="28" customFormat="1" ht="27">
      <c r="B7" s="366" t="s">
        <v>123</v>
      </c>
      <c r="C7" s="366" t="s">
        <v>210</v>
      </c>
      <c r="D7" s="366" t="s">
        <v>363</v>
      </c>
      <c r="E7" s="366" t="s">
        <v>364</v>
      </c>
      <c r="F7" s="366" t="s">
        <v>363</v>
      </c>
      <c r="G7" s="366" t="s">
        <v>364</v>
      </c>
      <c r="H7" s="366" t="s">
        <v>363</v>
      </c>
      <c r="I7" s="366" t="s">
        <v>364</v>
      </c>
    </row>
    <row r="8" spans="2:9" s="28" customFormat="1" ht="27">
      <c r="B8" s="280">
        <v>270111</v>
      </c>
      <c r="C8" s="222" t="s">
        <v>125</v>
      </c>
      <c r="D8" s="45">
        <v>553</v>
      </c>
      <c r="E8" s="45">
        <v>0</v>
      </c>
      <c r="F8" s="45">
        <v>721.83299999999997</v>
      </c>
      <c r="G8" s="45">
        <v>0</v>
      </c>
      <c r="H8" s="45">
        <v>886.5</v>
      </c>
      <c r="I8" s="45">
        <v>0</v>
      </c>
    </row>
    <row r="9" spans="2:9" s="231" customFormat="1" ht="27">
      <c r="B9" s="222">
        <v>270112</v>
      </c>
      <c r="C9" s="222" t="s">
        <v>369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</row>
    <row r="10" spans="2:9" s="231" customFormat="1" ht="27">
      <c r="B10" s="280">
        <v>270119</v>
      </c>
      <c r="C10" s="222" t="s">
        <v>126</v>
      </c>
      <c r="D10" s="45">
        <v>488</v>
      </c>
      <c r="E10" s="45">
        <v>0</v>
      </c>
      <c r="F10" s="45">
        <v>423.5258</v>
      </c>
      <c r="G10" s="45">
        <v>0</v>
      </c>
      <c r="H10" s="45">
        <f>369.6+632.9</f>
        <v>1002.5</v>
      </c>
      <c r="I10" s="45">
        <v>0</v>
      </c>
    </row>
    <row r="11" spans="2:9" s="231" customFormat="1" ht="27">
      <c r="B11" s="280">
        <v>270300</v>
      </c>
      <c r="C11" s="222" t="s">
        <v>127</v>
      </c>
      <c r="D11" s="45">
        <v>367</v>
      </c>
      <c r="E11" s="45">
        <v>1862</v>
      </c>
      <c r="F11" s="45">
        <v>358.25</v>
      </c>
      <c r="G11" s="45">
        <v>1969.11</v>
      </c>
      <c r="H11" s="45">
        <v>99.4</v>
      </c>
      <c r="I11" s="45">
        <v>3197.1</v>
      </c>
    </row>
    <row r="12" spans="2:9" s="231" customFormat="1" ht="40.5">
      <c r="B12" s="222">
        <v>270400</v>
      </c>
      <c r="C12" s="222" t="s">
        <v>128</v>
      </c>
      <c r="D12" s="45">
        <v>70</v>
      </c>
      <c r="E12" s="45">
        <v>0</v>
      </c>
      <c r="F12" s="45">
        <v>1.52</v>
      </c>
      <c r="G12" s="45">
        <v>5.0000000000000001E-4</v>
      </c>
      <c r="H12" s="45">
        <v>0</v>
      </c>
      <c r="I12" s="45">
        <v>0</v>
      </c>
    </row>
    <row r="13" spans="2:9" s="231" customFormat="1" ht="27">
      <c r="B13" s="222">
        <v>270740</v>
      </c>
      <c r="C13" s="222" t="s">
        <v>129</v>
      </c>
      <c r="D13" s="45">
        <v>0</v>
      </c>
      <c r="E13" s="45">
        <v>0</v>
      </c>
      <c r="F13" s="45">
        <v>0.65300000000000002</v>
      </c>
      <c r="G13" s="45">
        <v>0</v>
      </c>
      <c r="H13" s="45">
        <v>0</v>
      </c>
      <c r="I13" s="45">
        <v>0</v>
      </c>
    </row>
    <row r="14" spans="2:9" s="231" customFormat="1" ht="27">
      <c r="B14" s="222">
        <v>270799</v>
      </c>
      <c r="C14" s="222" t="s">
        <v>130</v>
      </c>
      <c r="D14" s="45">
        <v>0</v>
      </c>
      <c r="E14" s="45">
        <v>0</v>
      </c>
      <c r="F14" s="45">
        <v>1.5680000000000001</v>
      </c>
      <c r="G14" s="45">
        <v>0</v>
      </c>
      <c r="H14" s="45">
        <v>0</v>
      </c>
      <c r="I14" s="45">
        <v>0</v>
      </c>
    </row>
    <row r="15" spans="2:9" s="28" customFormat="1" ht="14.25">
      <c r="B15" s="33"/>
      <c r="C15" s="34"/>
      <c r="D15" s="34"/>
      <c r="E15" s="35"/>
      <c r="F15" s="35"/>
    </row>
    <row r="16" spans="2:9" s="28" customFormat="1" ht="14.25">
      <c r="B16" s="32" t="s">
        <v>634</v>
      </c>
      <c r="C16" s="31"/>
      <c r="D16" s="39"/>
      <c r="E16" s="35"/>
      <c r="F16" s="35"/>
    </row>
    <row r="17" spans="1:9" s="28" customFormat="1" ht="5.25" customHeight="1">
      <c r="B17" s="33"/>
      <c r="C17" s="41"/>
      <c r="D17" s="39"/>
      <c r="E17" s="35"/>
      <c r="F17" s="35"/>
    </row>
    <row r="18" spans="1:9" s="28" customFormat="1" ht="27">
      <c r="B18" s="152"/>
      <c r="C18" s="152" t="s">
        <v>123</v>
      </c>
      <c r="D18" s="208">
        <v>270111</v>
      </c>
      <c r="E18" s="208">
        <v>270119</v>
      </c>
      <c r="F18" s="208">
        <v>270300</v>
      </c>
      <c r="G18" s="208">
        <v>270400</v>
      </c>
      <c r="H18" s="208" t="s">
        <v>627</v>
      </c>
      <c r="I18" s="208"/>
    </row>
    <row r="19" spans="1:9" s="28" customFormat="1" ht="157.5" customHeight="1">
      <c r="B19" s="215" t="s">
        <v>139</v>
      </c>
      <c r="C19" s="212" t="s">
        <v>210</v>
      </c>
      <c r="D19" s="212" t="s">
        <v>206</v>
      </c>
      <c r="E19" s="212" t="s">
        <v>207</v>
      </c>
      <c r="F19" s="212" t="s">
        <v>208</v>
      </c>
      <c r="G19" s="212" t="s">
        <v>128</v>
      </c>
      <c r="H19" s="212" t="s">
        <v>138</v>
      </c>
      <c r="I19" s="212" t="s">
        <v>628</v>
      </c>
    </row>
    <row r="20" spans="1:9" s="369" customFormat="1">
      <c r="A20" s="231"/>
      <c r="B20" s="219">
        <v>1.1000000000000001</v>
      </c>
      <c r="C20" s="213" t="s">
        <v>34</v>
      </c>
      <c r="D20" s="272"/>
      <c r="E20" s="272"/>
      <c r="F20" s="73">
        <f>F58</f>
        <v>3197.1</v>
      </c>
      <c r="G20" s="73">
        <f>H13</f>
        <v>0</v>
      </c>
      <c r="H20" s="73"/>
      <c r="I20" s="73">
        <v>60</v>
      </c>
    </row>
    <row r="21" spans="1:9" ht="14.25">
      <c r="B21" s="220">
        <v>7.1</v>
      </c>
      <c r="C21" s="216" t="s">
        <v>140</v>
      </c>
      <c r="D21" s="420">
        <f>+D22+D23</f>
        <v>0</v>
      </c>
      <c r="E21" s="420">
        <f>+E22+E23</f>
        <v>0</v>
      </c>
      <c r="F21" s="217">
        <f>+F22+F23</f>
        <v>99.400000000000091</v>
      </c>
      <c r="G21" s="217">
        <f t="shared" ref="G21:I21" si="0">+G22+G23</f>
        <v>0</v>
      </c>
      <c r="H21" s="217">
        <f t="shared" si="0"/>
        <v>0</v>
      </c>
      <c r="I21" s="217">
        <f t="shared" si="0"/>
        <v>0</v>
      </c>
    </row>
    <row r="22" spans="1:9">
      <c r="B22" s="219" t="s">
        <v>168</v>
      </c>
      <c r="C22" s="213" t="s">
        <v>43</v>
      </c>
      <c r="D22" s="301"/>
      <c r="E22" s="218"/>
      <c r="F22" s="218"/>
      <c r="G22" s="218"/>
      <c r="H22" s="218"/>
      <c r="I22" s="218"/>
    </row>
    <row r="23" spans="1:9" s="369" customFormat="1" ht="14.25" customHeight="1">
      <c r="A23" s="231"/>
      <c r="B23" s="219" t="s">
        <v>169</v>
      </c>
      <c r="C23" s="213" t="s">
        <v>44</v>
      </c>
      <c r="D23" s="421"/>
      <c r="E23" s="421"/>
      <c r="F23" s="368">
        <f>F84</f>
        <v>99.400000000000091</v>
      </c>
      <c r="G23" s="368">
        <f t="shared" ref="G23" si="1">G84*0.3</f>
        <v>0</v>
      </c>
      <c r="H23" s="368">
        <f>H20</f>
        <v>0</v>
      </c>
      <c r="I23" s="368">
        <v>0</v>
      </c>
    </row>
    <row r="24" spans="1:9" ht="14.25" customHeight="1">
      <c r="B24" s="220">
        <v>7.2</v>
      </c>
      <c r="C24" s="216" t="s">
        <v>141</v>
      </c>
      <c r="D24" s="217">
        <f>+D25+D39+D45+D47</f>
        <v>886.5</v>
      </c>
      <c r="E24" s="217">
        <f>+E25+E39+E45+E47</f>
        <v>1002.5</v>
      </c>
      <c r="F24" s="217">
        <f>+F25+F39+F45+F47</f>
        <v>0</v>
      </c>
      <c r="G24" s="217">
        <f t="shared" ref="G24:I24" si="2">+G25+G39+G45+G47</f>
        <v>0</v>
      </c>
      <c r="H24" s="217">
        <f t="shared" si="2"/>
        <v>0</v>
      </c>
      <c r="I24" s="217">
        <f t="shared" si="2"/>
        <v>60</v>
      </c>
    </row>
    <row r="25" spans="1:9">
      <c r="B25" s="219" t="s">
        <v>170</v>
      </c>
      <c r="C25" s="213" t="s">
        <v>194</v>
      </c>
      <c r="D25" s="218">
        <f>SUM(D26:D38)</f>
        <v>0</v>
      </c>
      <c r="E25" s="218">
        <f t="shared" ref="E25:I25" si="3">SUM(E26:E38)</f>
        <v>0.84499999999999997</v>
      </c>
      <c r="F25" s="218">
        <f t="shared" si="3"/>
        <v>0</v>
      </c>
      <c r="G25" s="218">
        <f t="shared" si="3"/>
        <v>0</v>
      </c>
      <c r="H25" s="218">
        <f t="shared" si="3"/>
        <v>0</v>
      </c>
      <c r="I25" s="218">
        <f t="shared" si="3"/>
        <v>0</v>
      </c>
    </row>
    <row r="26" spans="1:9" outlineLevel="1">
      <c r="B26" s="221" t="s">
        <v>171</v>
      </c>
      <c r="C26" s="214" t="s">
        <v>333</v>
      </c>
      <c r="D26" s="218"/>
      <c r="E26" s="218"/>
      <c r="F26" s="218"/>
      <c r="G26" s="218"/>
      <c r="H26" s="218"/>
      <c r="I26" s="218"/>
    </row>
    <row r="27" spans="1:9" ht="27" outlineLevel="1">
      <c r="B27" s="221" t="s">
        <v>172</v>
      </c>
      <c r="C27" s="214" t="s">
        <v>345</v>
      </c>
      <c r="D27" s="218"/>
      <c r="E27" s="218"/>
      <c r="F27" s="218"/>
      <c r="G27" s="218"/>
      <c r="H27" s="218"/>
      <c r="I27" s="218"/>
    </row>
    <row r="28" spans="1:9" outlineLevel="1">
      <c r="B28" s="221" t="s">
        <v>173</v>
      </c>
      <c r="C28" s="214" t="s">
        <v>334</v>
      </c>
      <c r="D28" s="218"/>
      <c r="E28" s="218"/>
      <c r="F28" s="218"/>
      <c r="G28" s="218"/>
      <c r="H28" s="218"/>
      <c r="I28" s="218"/>
    </row>
    <row r="29" spans="1:9" outlineLevel="1">
      <c r="B29" s="221" t="s">
        <v>174</v>
      </c>
      <c r="C29" s="214" t="s">
        <v>335</v>
      </c>
      <c r="D29" s="218"/>
      <c r="E29" s="218"/>
      <c r="F29" s="218"/>
      <c r="G29" s="301">
        <f>G20</f>
        <v>0</v>
      </c>
      <c r="H29" s="218"/>
      <c r="I29" s="218"/>
    </row>
    <row r="30" spans="1:9" outlineLevel="1">
      <c r="B30" s="221" t="s">
        <v>325</v>
      </c>
      <c r="C30" s="214" t="s">
        <v>343</v>
      </c>
      <c r="D30" s="218"/>
      <c r="E30" s="218"/>
      <c r="F30" s="218"/>
      <c r="G30" s="218"/>
      <c r="H30" s="218"/>
      <c r="I30" s="218"/>
    </row>
    <row r="31" spans="1:9" outlineLevel="1">
      <c r="B31" s="221" t="s">
        <v>326</v>
      </c>
      <c r="C31" s="214" t="s">
        <v>336</v>
      </c>
      <c r="D31" s="218"/>
      <c r="E31" s="218"/>
      <c r="F31" s="218"/>
      <c r="G31" s="218"/>
      <c r="H31" s="218"/>
      <c r="I31" s="218"/>
    </row>
    <row r="32" spans="1:9" outlineLevel="1">
      <c r="B32" s="221" t="s">
        <v>327</v>
      </c>
      <c r="C32" s="214" t="s">
        <v>337</v>
      </c>
      <c r="D32" s="272"/>
      <c r="E32" s="272"/>
      <c r="F32" s="218"/>
      <c r="G32" s="218"/>
      <c r="H32" s="218"/>
      <c r="I32" s="218"/>
    </row>
    <row r="33" spans="1:9" outlineLevel="1">
      <c r="B33" s="221" t="s">
        <v>328</v>
      </c>
      <c r="C33" s="214" t="s">
        <v>338</v>
      </c>
      <c r="D33" s="368"/>
      <c r="E33" s="368"/>
      <c r="F33" s="367"/>
      <c r="G33" s="367"/>
      <c r="H33" s="367"/>
      <c r="I33" s="367"/>
    </row>
    <row r="34" spans="1:9" outlineLevel="1">
      <c r="B34" s="221" t="s">
        <v>329</v>
      </c>
      <c r="C34" s="214" t="s">
        <v>339</v>
      </c>
      <c r="D34" s="368"/>
      <c r="E34" s="368"/>
      <c r="F34" s="367"/>
      <c r="G34" s="367"/>
      <c r="H34" s="367"/>
      <c r="I34" s="367"/>
    </row>
    <row r="35" spans="1:9" outlineLevel="1">
      <c r="B35" s="221" t="s">
        <v>330</v>
      </c>
      <c r="C35" s="214" t="s">
        <v>340</v>
      </c>
      <c r="D35" s="367"/>
      <c r="E35" s="367"/>
      <c r="F35" s="367"/>
      <c r="G35" s="367"/>
      <c r="H35" s="367"/>
      <c r="I35" s="367"/>
    </row>
    <row r="36" spans="1:9" ht="27" outlineLevel="1">
      <c r="B36" s="221" t="s">
        <v>331</v>
      </c>
      <c r="C36" s="214" t="s">
        <v>341</v>
      </c>
      <c r="D36" s="367"/>
      <c r="E36" s="367"/>
      <c r="F36" s="367"/>
      <c r="G36" s="367"/>
      <c r="H36" s="367"/>
      <c r="I36" s="367"/>
    </row>
    <row r="37" spans="1:9" outlineLevel="1">
      <c r="B37" s="221" t="s">
        <v>332</v>
      </c>
      <c r="C37" s="214" t="s">
        <v>313</v>
      </c>
      <c r="D37" s="367"/>
      <c r="E37" s="367">
        <v>0.84499999999999997</v>
      </c>
      <c r="F37" s="367"/>
      <c r="G37" s="367"/>
      <c r="H37" s="367"/>
      <c r="I37" s="367"/>
    </row>
    <row r="38" spans="1:9" outlineLevel="1">
      <c r="B38" s="221" t="s">
        <v>342</v>
      </c>
      <c r="C38" s="214" t="s">
        <v>344</v>
      </c>
      <c r="D38" s="367"/>
      <c r="E38" s="367"/>
      <c r="F38" s="367"/>
      <c r="G38" s="367"/>
      <c r="H38" s="367"/>
      <c r="I38" s="367"/>
    </row>
    <row r="39" spans="1:9">
      <c r="B39" s="219" t="s">
        <v>175</v>
      </c>
      <c r="C39" s="213" t="s">
        <v>195</v>
      </c>
      <c r="D39" s="367">
        <f>SUM(D40:D44)</f>
        <v>0</v>
      </c>
      <c r="E39" s="367">
        <f t="shared" ref="E39:I39" si="4">SUM(E40:E44)</f>
        <v>0</v>
      </c>
      <c r="F39" s="367">
        <f t="shared" si="4"/>
        <v>0</v>
      </c>
      <c r="G39" s="367">
        <f t="shared" si="4"/>
        <v>0</v>
      </c>
      <c r="H39" s="367">
        <f t="shared" si="4"/>
        <v>0</v>
      </c>
      <c r="I39" s="367">
        <f t="shared" si="4"/>
        <v>0</v>
      </c>
    </row>
    <row r="40" spans="1:9" ht="27">
      <c r="B40" s="219" t="s">
        <v>176</v>
      </c>
      <c r="C40" s="214" t="s">
        <v>315</v>
      </c>
      <c r="D40" s="367"/>
      <c r="E40" s="367"/>
      <c r="F40" s="367"/>
      <c r="G40" s="367"/>
      <c r="H40" s="367"/>
      <c r="I40" s="367"/>
    </row>
    <row r="41" spans="1:9">
      <c r="B41" s="221" t="s">
        <v>177</v>
      </c>
      <c r="C41" s="214" t="s">
        <v>245</v>
      </c>
      <c r="D41" s="367"/>
      <c r="E41" s="367"/>
      <c r="F41" s="367"/>
      <c r="G41" s="367"/>
      <c r="H41" s="367"/>
      <c r="I41" s="367"/>
    </row>
    <row r="42" spans="1:9">
      <c r="B42" s="221" t="s">
        <v>247</v>
      </c>
      <c r="C42" s="214" t="s">
        <v>246</v>
      </c>
      <c r="D42" s="367"/>
      <c r="E42" s="367"/>
      <c r="F42" s="367"/>
      <c r="G42" s="367"/>
      <c r="H42" s="367"/>
      <c r="I42" s="367"/>
    </row>
    <row r="43" spans="1:9">
      <c r="B43" s="221" t="s">
        <v>301</v>
      </c>
      <c r="C43" s="214" t="s">
        <v>215</v>
      </c>
      <c r="D43" s="367"/>
      <c r="E43" s="367"/>
      <c r="F43" s="367"/>
      <c r="G43" s="367"/>
      <c r="H43" s="367"/>
      <c r="I43" s="367"/>
    </row>
    <row r="44" spans="1:9">
      <c r="B44" s="221" t="s">
        <v>302</v>
      </c>
      <c r="C44" s="214" t="s">
        <v>303</v>
      </c>
      <c r="D44" s="367"/>
      <c r="E44" s="367"/>
      <c r="F44" s="367"/>
      <c r="G44" s="367"/>
      <c r="H44" s="367"/>
      <c r="I44" s="367"/>
    </row>
    <row r="45" spans="1:9" s="369" customFormat="1">
      <c r="A45" s="231"/>
      <c r="B45" s="219" t="s">
        <v>178</v>
      </c>
      <c r="C45" s="213" t="s">
        <v>39</v>
      </c>
      <c r="D45" s="368">
        <f>+D84-D47-D23</f>
        <v>177.29999999999995</v>
      </c>
      <c r="E45" s="511">
        <f>+E84-E47-E25</f>
        <v>199.655</v>
      </c>
      <c r="F45" s="368">
        <v>0</v>
      </c>
      <c r="G45" s="368">
        <f>+G84-G23</f>
        <v>0</v>
      </c>
      <c r="H45" s="368">
        <f>+H84-H23</f>
        <v>0</v>
      </c>
      <c r="I45" s="368">
        <f>I20</f>
        <v>60</v>
      </c>
    </row>
    <row r="46" spans="1:9" s="369" customFormat="1">
      <c r="A46" s="231"/>
      <c r="B46" s="219" t="s">
        <v>179</v>
      </c>
      <c r="C46" s="213" t="s">
        <v>40</v>
      </c>
      <c r="D46" s="368"/>
      <c r="E46" s="370"/>
      <c r="F46" s="370"/>
      <c r="G46" s="370"/>
      <c r="H46" s="370"/>
      <c r="I46" s="370"/>
    </row>
    <row r="47" spans="1:9" s="369" customFormat="1">
      <c r="A47" s="231"/>
      <c r="B47" s="219" t="s">
        <v>180</v>
      </c>
      <c r="C47" s="213" t="s">
        <v>41</v>
      </c>
      <c r="D47" s="368">
        <f>+D84*0.8</f>
        <v>709.2</v>
      </c>
      <c r="E47" s="368">
        <f>+E84*0.8</f>
        <v>802</v>
      </c>
      <c r="F47" s="370"/>
      <c r="G47" s="370"/>
      <c r="H47" s="370"/>
      <c r="I47" s="370"/>
    </row>
    <row r="48" spans="1:9" s="28" customFormat="1">
      <c r="B48" s="199"/>
      <c r="C48" s="200"/>
      <c r="D48" s="207"/>
      <c r="E48" s="35"/>
      <c r="F48" s="35"/>
    </row>
    <row r="49" spans="1:10" s="28" customFormat="1">
      <c r="B49" s="30"/>
      <c r="C49" s="31"/>
      <c r="D49" s="31"/>
    </row>
    <row r="50" spans="1:10" s="28" customFormat="1" ht="14.25">
      <c r="B50" s="32" t="s">
        <v>414</v>
      </c>
      <c r="C50" s="31"/>
      <c r="D50" s="39"/>
      <c r="E50" s="39"/>
      <c r="F50" s="70"/>
    </row>
    <row r="51" spans="1:10" s="28" customFormat="1" ht="7.5" customHeight="1" thickBot="1">
      <c r="B51" s="55"/>
      <c r="C51" s="58"/>
      <c r="D51" s="39"/>
      <c r="E51" s="39"/>
      <c r="F51" s="70"/>
    </row>
    <row r="52" spans="1:10" s="28" customFormat="1" ht="27" customHeight="1" thickTop="1" thickBot="1">
      <c r="B52" s="412" t="s">
        <v>139</v>
      </c>
      <c r="C52" s="243" t="s">
        <v>123</v>
      </c>
      <c r="D52" s="209">
        <v>270111</v>
      </c>
      <c r="E52" s="209">
        <v>270119</v>
      </c>
      <c r="F52" s="209">
        <v>270300</v>
      </c>
      <c r="G52" s="209">
        <v>270400</v>
      </c>
      <c r="H52" s="209" t="s">
        <v>626</v>
      </c>
      <c r="I52" s="209"/>
    </row>
    <row r="53" spans="1:10" s="204" customFormat="1" ht="157.5" customHeight="1" thickTop="1" thickBot="1">
      <c r="A53" s="203"/>
      <c r="B53" s="413"/>
      <c r="C53" s="160" t="s">
        <v>210</v>
      </c>
      <c r="D53" s="167" t="s">
        <v>206</v>
      </c>
      <c r="E53" s="167" t="s">
        <v>207</v>
      </c>
      <c r="F53" s="167" t="s">
        <v>417</v>
      </c>
      <c r="G53" s="167" t="s">
        <v>631</v>
      </c>
      <c r="H53" s="160" t="s">
        <v>138</v>
      </c>
      <c r="I53" s="160" t="s">
        <v>628</v>
      </c>
      <c r="J53" s="28"/>
    </row>
    <row r="54" spans="1:10" s="159" customFormat="1" ht="37.5" thickTop="1" thickBot="1">
      <c r="A54" s="210"/>
      <c r="B54" s="414"/>
      <c r="C54" s="211" t="s">
        <v>134</v>
      </c>
      <c r="D54" s="202" t="s">
        <v>198</v>
      </c>
      <c r="E54" s="202" t="s">
        <v>199</v>
      </c>
      <c r="F54" s="201" t="s">
        <v>124</v>
      </c>
      <c r="G54" s="201" t="s">
        <v>632</v>
      </c>
      <c r="H54" s="201" t="s">
        <v>629</v>
      </c>
      <c r="I54" s="201" t="s">
        <v>428</v>
      </c>
      <c r="J54" s="28"/>
    </row>
    <row r="55" spans="1:10" ht="14.25" thickTop="1">
      <c r="B55" s="96">
        <v>1.1000000000000001</v>
      </c>
      <c r="C55" s="110" t="s">
        <v>34</v>
      </c>
      <c r="D55" s="124">
        <v>0</v>
      </c>
      <c r="E55" s="124">
        <v>0</v>
      </c>
      <c r="F55" s="124">
        <f>F58</f>
        <v>3197.1</v>
      </c>
      <c r="G55" s="124"/>
      <c r="H55" s="124"/>
      <c r="I55" s="124">
        <v>60</v>
      </c>
      <c r="J55" s="28"/>
    </row>
    <row r="56" spans="1:10">
      <c r="B56" s="97">
        <v>1.2</v>
      </c>
      <c r="C56" s="111" t="s">
        <v>35</v>
      </c>
      <c r="D56" s="123">
        <f>+H8</f>
        <v>886.5</v>
      </c>
      <c r="E56" s="123">
        <f>+H10</f>
        <v>1002.5</v>
      </c>
      <c r="F56" s="123">
        <f>H11</f>
        <v>99.4</v>
      </c>
      <c r="G56" s="123">
        <f>H12</f>
        <v>0</v>
      </c>
      <c r="H56" s="123">
        <f>H13+H144</f>
        <v>0</v>
      </c>
      <c r="I56" s="123"/>
      <c r="J56" s="28"/>
    </row>
    <row r="57" spans="1:10">
      <c r="B57" s="97">
        <v>1.3</v>
      </c>
      <c r="C57" s="111" t="s">
        <v>590</v>
      </c>
      <c r="D57" s="123"/>
      <c r="E57" s="123"/>
      <c r="F57" s="123"/>
      <c r="G57" s="123"/>
      <c r="H57" s="123"/>
      <c r="I57" s="123"/>
      <c r="J57" s="28"/>
    </row>
    <row r="58" spans="1:10">
      <c r="B58" s="97">
        <v>1.4</v>
      </c>
      <c r="C58" s="111" t="s">
        <v>36</v>
      </c>
      <c r="D58" s="123">
        <v>0</v>
      </c>
      <c r="E58" s="123"/>
      <c r="F58" s="123">
        <f>I11</f>
        <v>3197.1</v>
      </c>
      <c r="G58" s="123">
        <f>I12</f>
        <v>0</v>
      </c>
      <c r="H58" s="123">
        <f>I13+I14</f>
        <v>0</v>
      </c>
      <c r="I58" s="123"/>
      <c r="J58" s="28"/>
    </row>
    <row r="59" spans="1:10" ht="14.25" thickBot="1">
      <c r="B59" s="97">
        <v>1.5</v>
      </c>
      <c r="C59" s="111" t="s">
        <v>185</v>
      </c>
      <c r="D59" s="123">
        <v>0</v>
      </c>
      <c r="E59" s="123">
        <v>0</v>
      </c>
      <c r="F59" s="123">
        <v>0</v>
      </c>
      <c r="G59" s="123"/>
      <c r="H59" s="123"/>
      <c r="I59" s="123"/>
      <c r="J59" s="28"/>
    </row>
    <row r="60" spans="1:10" ht="15.75" thickTop="1" thickBot="1">
      <c r="B60" s="104">
        <v>1</v>
      </c>
      <c r="C60" s="112" t="s">
        <v>136</v>
      </c>
      <c r="D60" s="118">
        <f t="shared" ref="D60:I60" si="5">D55+D56-D58+D59-D57</f>
        <v>886.5</v>
      </c>
      <c r="E60" s="118">
        <f t="shared" si="5"/>
        <v>1002.5</v>
      </c>
      <c r="F60" s="118">
        <f t="shared" si="5"/>
        <v>99.400000000000091</v>
      </c>
      <c r="G60" s="118">
        <f t="shared" si="5"/>
        <v>0</v>
      </c>
      <c r="H60" s="118">
        <f t="shared" si="5"/>
        <v>0</v>
      </c>
      <c r="I60" s="118">
        <f t="shared" si="5"/>
        <v>60</v>
      </c>
      <c r="J60" s="28"/>
    </row>
    <row r="61" spans="1:10" ht="15" thickTop="1">
      <c r="B61" s="95">
        <v>2</v>
      </c>
      <c r="C61" s="100" t="s">
        <v>186</v>
      </c>
      <c r="D61" s="119">
        <f>SUM(D62:D65)</f>
        <v>0</v>
      </c>
      <c r="E61" s="119">
        <f>SUM(E62:E65)</f>
        <v>0</v>
      </c>
      <c r="F61" s="119">
        <f>SUM(F62:F65)</f>
        <v>0</v>
      </c>
      <c r="G61" s="119"/>
      <c r="H61" s="119"/>
      <c r="I61" s="119"/>
      <c r="J61" s="28"/>
    </row>
    <row r="62" spans="1:10">
      <c r="B62" s="97">
        <v>2.1</v>
      </c>
      <c r="C62" s="111" t="s">
        <v>188</v>
      </c>
      <c r="D62" s="123"/>
      <c r="E62" s="123"/>
      <c r="F62" s="123"/>
      <c r="G62" s="123"/>
      <c r="H62" s="123"/>
      <c r="I62" s="123"/>
      <c r="J62" s="28"/>
    </row>
    <row r="63" spans="1:10" ht="15" customHeight="1">
      <c r="B63" s="97">
        <v>2.2000000000000002</v>
      </c>
      <c r="C63" s="111" t="s">
        <v>143</v>
      </c>
      <c r="D63" s="123"/>
      <c r="E63" s="123"/>
      <c r="F63" s="123"/>
      <c r="G63" s="123"/>
      <c r="H63" s="123"/>
      <c r="I63" s="123"/>
      <c r="J63" s="28"/>
    </row>
    <row r="64" spans="1:10">
      <c r="B64" s="97">
        <v>2.2999999999999998</v>
      </c>
      <c r="C64" s="111" t="s">
        <v>137</v>
      </c>
      <c r="D64" s="125"/>
      <c r="E64" s="125"/>
      <c r="F64" s="125"/>
      <c r="G64" s="125"/>
      <c r="H64" s="125"/>
      <c r="I64" s="125"/>
      <c r="J64" s="28"/>
    </row>
    <row r="65" spans="2:10">
      <c r="B65" s="97">
        <v>2.4</v>
      </c>
      <c r="C65" s="111" t="s">
        <v>138</v>
      </c>
      <c r="D65" s="123"/>
      <c r="E65" s="123"/>
      <c r="F65" s="123"/>
      <c r="G65" s="123"/>
      <c r="H65" s="123"/>
      <c r="I65" s="123"/>
      <c r="J65" s="28"/>
    </row>
    <row r="66" spans="2:10" ht="14.25">
      <c r="B66" s="102">
        <v>3</v>
      </c>
      <c r="C66" s="113" t="s">
        <v>187</v>
      </c>
      <c r="D66" s="120">
        <f>SUM(D67:D70)</f>
        <v>0</v>
      </c>
      <c r="E66" s="120">
        <f>SUM(E67:E70)</f>
        <v>0</v>
      </c>
      <c r="F66" s="120">
        <f>SUM(F67:F70)</f>
        <v>0</v>
      </c>
      <c r="G66" s="120"/>
      <c r="H66" s="120"/>
      <c r="I66" s="120"/>
      <c r="J66" s="28"/>
    </row>
    <row r="67" spans="2:10">
      <c r="B67" s="97">
        <v>3.1</v>
      </c>
      <c r="C67" s="111" t="s">
        <v>188</v>
      </c>
      <c r="D67" s="123"/>
      <c r="E67" s="123"/>
      <c r="F67" s="123"/>
      <c r="G67" s="123"/>
      <c r="H67" s="123"/>
      <c r="I67" s="123"/>
      <c r="J67" s="28"/>
    </row>
    <row r="68" spans="2:10">
      <c r="B68" s="97">
        <v>3.2</v>
      </c>
      <c r="C68" s="111" t="s">
        <v>143</v>
      </c>
      <c r="D68" s="123"/>
      <c r="E68" s="123"/>
      <c r="F68" s="123"/>
      <c r="G68" s="123"/>
      <c r="H68" s="123"/>
      <c r="I68" s="123"/>
      <c r="J68" s="28"/>
    </row>
    <row r="69" spans="2:10">
      <c r="B69" s="97">
        <v>3.3</v>
      </c>
      <c r="C69" s="111" t="s">
        <v>137</v>
      </c>
      <c r="D69" s="125"/>
      <c r="E69" s="125"/>
      <c r="F69" s="125"/>
      <c r="G69" s="125"/>
      <c r="H69" s="125"/>
      <c r="I69" s="125"/>
      <c r="J69" s="28"/>
    </row>
    <row r="70" spans="2:10">
      <c r="B70" s="97">
        <v>3.4</v>
      </c>
      <c r="C70" s="111" t="s">
        <v>138</v>
      </c>
      <c r="D70" s="123"/>
      <c r="E70" s="123"/>
      <c r="F70" s="123"/>
      <c r="G70" s="123"/>
      <c r="H70" s="123"/>
      <c r="I70" s="123"/>
      <c r="J70" s="28"/>
    </row>
    <row r="71" spans="2:10" ht="14.25">
      <c r="B71" s="102">
        <v>4</v>
      </c>
      <c r="C71" s="113" t="s">
        <v>189</v>
      </c>
      <c r="D71" s="120">
        <f>SUM(D72:D75)</f>
        <v>0</v>
      </c>
      <c r="E71" s="120">
        <f>SUM(E72:E75)</f>
        <v>0</v>
      </c>
      <c r="F71" s="120">
        <f>SUM(F72:F75)</f>
        <v>0</v>
      </c>
      <c r="G71" s="120"/>
      <c r="H71" s="120"/>
      <c r="I71" s="120"/>
      <c r="J71" s="28"/>
    </row>
    <row r="72" spans="2:10">
      <c r="B72" s="165">
        <v>4.0999999999999996</v>
      </c>
      <c r="C72" s="166" t="s">
        <v>190</v>
      </c>
      <c r="D72" s="180"/>
      <c r="E72" s="180"/>
      <c r="F72" s="180"/>
      <c r="G72" s="180"/>
      <c r="H72" s="180"/>
      <c r="I72" s="180"/>
      <c r="J72" s="28"/>
    </row>
    <row r="73" spans="2:10">
      <c r="B73" s="97">
        <v>4.2</v>
      </c>
      <c r="C73" s="111" t="s">
        <v>191</v>
      </c>
      <c r="D73" s="125"/>
      <c r="E73" s="125"/>
      <c r="F73" s="125"/>
      <c r="G73" s="125"/>
      <c r="H73" s="125"/>
      <c r="I73" s="125"/>
      <c r="J73" s="28"/>
    </row>
    <row r="74" spans="2:10">
      <c r="B74" s="97">
        <v>4.3</v>
      </c>
      <c r="C74" s="111" t="s">
        <v>192</v>
      </c>
      <c r="D74" s="123"/>
      <c r="E74" s="123"/>
      <c r="F74" s="123"/>
      <c r="G74" s="123"/>
      <c r="H74" s="123"/>
      <c r="I74" s="123"/>
      <c r="J74" s="28"/>
    </row>
    <row r="75" spans="2:10">
      <c r="B75" s="163">
        <v>4.4000000000000004</v>
      </c>
      <c r="C75" s="164" t="s">
        <v>50</v>
      </c>
      <c r="D75" s="183"/>
      <c r="E75" s="183"/>
      <c r="F75" s="183"/>
      <c r="G75" s="183"/>
      <c r="H75" s="183"/>
      <c r="I75" s="183"/>
      <c r="J75" s="28"/>
    </row>
    <row r="76" spans="2:10" ht="14.25">
      <c r="B76" s="194">
        <v>5</v>
      </c>
      <c r="C76" s="195" t="s">
        <v>193</v>
      </c>
      <c r="D76" s="120">
        <f>SUM(D77:D82)</f>
        <v>0</v>
      </c>
      <c r="E76" s="120">
        <f>SUM(E77:E82)</f>
        <v>0</v>
      </c>
      <c r="F76" s="120">
        <f>SUM(F77:F82)</f>
        <v>0</v>
      </c>
      <c r="G76" s="120"/>
      <c r="H76" s="120"/>
      <c r="I76" s="120"/>
      <c r="J76" s="28"/>
    </row>
    <row r="77" spans="2:10">
      <c r="B77" s="165">
        <v>5.0999999999999996</v>
      </c>
      <c r="C77" s="166" t="s">
        <v>188</v>
      </c>
      <c r="D77" s="184"/>
      <c r="E77" s="184"/>
      <c r="F77" s="184"/>
      <c r="G77" s="184"/>
      <c r="H77" s="184"/>
      <c r="I77" s="184"/>
      <c r="J77" s="28"/>
    </row>
    <row r="78" spans="2:10">
      <c r="B78" s="97">
        <v>5.2</v>
      </c>
      <c r="C78" s="111" t="s">
        <v>48</v>
      </c>
      <c r="D78" s="117"/>
      <c r="E78" s="117"/>
      <c r="F78" s="117"/>
      <c r="G78" s="117"/>
      <c r="H78" s="117"/>
      <c r="I78" s="117"/>
      <c r="J78" s="28"/>
    </row>
    <row r="79" spans="2:10">
      <c r="B79" s="97">
        <v>5.3</v>
      </c>
      <c r="C79" s="111" t="s">
        <v>49</v>
      </c>
      <c r="D79" s="117"/>
      <c r="E79" s="117"/>
      <c r="F79" s="117"/>
      <c r="G79" s="117"/>
      <c r="H79" s="117"/>
      <c r="I79" s="117"/>
      <c r="J79" s="28"/>
    </row>
    <row r="80" spans="2:10">
      <c r="B80" s="97">
        <v>5.4</v>
      </c>
      <c r="C80" s="111" t="s">
        <v>192</v>
      </c>
      <c r="D80" s="117"/>
      <c r="E80" s="117"/>
      <c r="F80" s="117"/>
      <c r="G80" s="117"/>
      <c r="H80" s="117"/>
      <c r="I80" s="117"/>
      <c r="J80" s="28"/>
    </row>
    <row r="81" spans="2:10">
      <c r="B81" s="97">
        <v>5.5</v>
      </c>
      <c r="C81" s="111" t="s">
        <v>585</v>
      </c>
      <c r="D81" s="117"/>
      <c r="E81" s="117"/>
      <c r="F81" s="117"/>
      <c r="G81" s="117"/>
      <c r="H81" s="117"/>
      <c r="I81" s="117"/>
      <c r="J81" s="28"/>
    </row>
    <row r="82" spans="2:10">
      <c r="B82" s="163">
        <v>5.6</v>
      </c>
      <c r="C82" s="164" t="s">
        <v>200</v>
      </c>
      <c r="D82" s="119"/>
      <c r="E82" s="119"/>
      <c r="F82" s="119"/>
      <c r="G82" s="119"/>
      <c r="H82" s="119"/>
      <c r="I82" s="119"/>
      <c r="J82" s="28"/>
    </row>
    <row r="83" spans="2:10" ht="15" thickBot="1">
      <c r="B83" s="103">
        <v>6</v>
      </c>
      <c r="C83" s="99" t="s">
        <v>37</v>
      </c>
      <c r="D83" s="117">
        <v>0</v>
      </c>
      <c r="E83" s="117">
        <v>0</v>
      </c>
      <c r="F83" s="117">
        <v>0</v>
      </c>
      <c r="G83" s="117"/>
      <c r="H83" s="117"/>
      <c r="I83" s="117"/>
      <c r="J83" s="28"/>
    </row>
    <row r="84" spans="2:10" ht="15.75" thickTop="1" thickBot="1">
      <c r="B84" s="104">
        <v>7</v>
      </c>
      <c r="C84" s="112" t="s">
        <v>38</v>
      </c>
      <c r="D84" s="118">
        <f>+D60-D61+D66+D71-D76-D83</f>
        <v>886.5</v>
      </c>
      <c r="E84" s="118">
        <f>+E60-E61+E66+E71-E76-E83</f>
        <v>1002.5</v>
      </c>
      <c r="F84" s="118">
        <f>+F60-F61+F66+F71-F76-F83</f>
        <v>99.400000000000091</v>
      </c>
      <c r="G84" s="118">
        <f t="shared" ref="G84:I84" si="6">+G60-G61+G66+G71-G76-G83</f>
        <v>0</v>
      </c>
      <c r="H84" s="118">
        <f t="shared" si="6"/>
        <v>0</v>
      </c>
      <c r="I84" s="118">
        <f t="shared" si="6"/>
        <v>60</v>
      </c>
      <c r="J84" s="28"/>
    </row>
    <row r="85" spans="2:10" ht="15" thickTop="1">
      <c r="B85" s="196">
        <v>7.1</v>
      </c>
      <c r="C85" s="114" t="s">
        <v>140</v>
      </c>
      <c r="D85" s="422">
        <f>+D86+D87</f>
        <v>0</v>
      </c>
      <c r="E85" s="422">
        <f>+E86+E87</f>
        <v>0</v>
      </c>
      <c r="F85" s="121">
        <f>+F86+F87</f>
        <v>99.400000000000091</v>
      </c>
      <c r="G85" s="121">
        <f t="shared" ref="G85:I85" si="7">+G86+G87</f>
        <v>0</v>
      </c>
      <c r="H85" s="121">
        <f t="shared" si="7"/>
        <v>0</v>
      </c>
      <c r="I85" s="121">
        <f t="shared" si="7"/>
        <v>0</v>
      </c>
      <c r="J85" s="28"/>
    </row>
    <row r="86" spans="2:10">
      <c r="B86" s="97" t="s">
        <v>168</v>
      </c>
      <c r="C86" s="111" t="s">
        <v>43</v>
      </c>
      <c r="D86" s="123">
        <f t="shared" ref="D86:G87" si="8">+D22</f>
        <v>0</v>
      </c>
      <c r="E86" s="123">
        <f t="shared" si="8"/>
        <v>0</v>
      </c>
      <c r="F86" s="123">
        <f t="shared" si="8"/>
        <v>0</v>
      </c>
      <c r="G86" s="123">
        <f t="shared" si="8"/>
        <v>0</v>
      </c>
      <c r="H86" s="123"/>
      <c r="I86" s="123"/>
      <c r="J86" s="28"/>
    </row>
    <row r="87" spans="2:10">
      <c r="B87" s="97" t="s">
        <v>169</v>
      </c>
      <c r="C87" s="111" t="s">
        <v>44</v>
      </c>
      <c r="D87" s="423">
        <f t="shared" si="8"/>
        <v>0</v>
      </c>
      <c r="E87" s="423">
        <f t="shared" si="8"/>
        <v>0</v>
      </c>
      <c r="F87" s="123">
        <f t="shared" si="8"/>
        <v>99.400000000000091</v>
      </c>
      <c r="G87" s="123">
        <f t="shared" si="8"/>
        <v>0</v>
      </c>
      <c r="H87" s="123">
        <f>H56</f>
        <v>0</v>
      </c>
      <c r="I87" s="123"/>
      <c r="J87" s="28"/>
    </row>
    <row r="88" spans="2:10" ht="14.25">
      <c r="B88" s="197">
        <v>7.2</v>
      </c>
      <c r="C88" s="115" t="s">
        <v>141</v>
      </c>
      <c r="D88" s="120">
        <f>+D89+D103+D108+D109+D110</f>
        <v>886.5</v>
      </c>
      <c r="E88" s="120">
        <f>+E89+E103+E108+E109+E110</f>
        <v>1002.5</v>
      </c>
      <c r="F88" s="120">
        <f>+F89+F103+F108+F109+F110</f>
        <v>0</v>
      </c>
      <c r="G88" s="120">
        <f t="shared" ref="G88:I88" si="9">+G89+G103+G108+G109+G110</f>
        <v>0</v>
      </c>
      <c r="H88" s="120">
        <f t="shared" si="9"/>
        <v>0</v>
      </c>
      <c r="I88" s="120">
        <f t="shared" si="9"/>
        <v>60</v>
      </c>
      <c r="J88" s="28"/>
    </row>
    <row r="89" spans="2:10">
      <c r="B89" s="97" t="s">
        <v>170</v>
      </c>
      <c r="C89" s="111" t="s">
        <v>194</v>
      </c>
      <c r="D89" s="123">
        <f>SUM(D90:D102)</f>
        <v>0</v>
      </c>
      <c r="E89" s="123">
        <f>SUM(E90:E102)</f>
        <v>0.84499999999999997</v>
      </c>
      <c r="F89" s="123">
        <f>SUM(F90:F102)</f>
        <v>0</v>
      </c>
      <c r="G89" s="123">
        <f t="shared" ref="G89" si="10">SUM(G90:G102)</f>
        <v>0</v>
      </c>
      <c r="H89" s="123"/>
      <c r="I89" s="123"/>
      <c r="J89" s="28"/>
    </row>
    <row r="90" spans="2:10">
      <c r="B90" s="106" t="s">
        <v>171</v>
      </c>
      <c r="C90" s="116" t="s">
        <v>333</v>
      </c>
      <c r="D90" s="122">
        <f t="shared" ref="D90:G92" si="11">+D26</f>
        <v>0</v>
      </c>
      <c r="E90" s="122">
        <f t="shared" si="11"/>
        <v>0</v>
      </c>
      <c r="F90" s="122">
        <f t="shared" si="11"/>
        <v>0</v>
      </c>
      <c r="G90" s="122">
        <f t="shared" si="11"/>
        <v>0</v>
      </c>
      <c r="H90" s="122"/>
      <c r="I90" s="122"/>
      <c r="J90" s="28"/>
    </row>
    <row r="91" spans="2:10" ht="27">
      <c r="B91" s="106" t="s">
        <v>172</v>
      </c>
      <c r="C91" s="116" t="s">
        <v>345</v>
      </c>
      <c r="D91" s="122">
        <f t="shared" si="11"/>
        <v>0</v>
      </c>
      <c r="E91" s="122">
        <f t="shared" si="11"/>
        <v>0</v>
      </c>
      <c r="F91" s="122">
        <f t="shared" si="11"/>
        <v>0</v>
      </c>
      <c r="G91" s="122">
        <f t="shared" si="11"/>
        <v>0</v>
      </c>
      <c r="H91" s="122"/>
      <c r="I91" s="122"/>
      <c r="J91" s="28"/>
    </row>
    <row r="92" spans="2:10">
      <c r="B92" s="106" t="s">
        <v>173</v>
      </c>
      <c r="C92" s="116" t="s">
        <v>334</v>
      </c>
      <c r="D92" s="122">
        <f t="shared" si="11"/>
        <v>0</v>
      </c>
      <c r="E92" s="122">
        <f t="shared" si="11"/>
        <v>0</v>
      </c>
      <c r="F92" s="122">
        <f t="shared" si="11"/>
        <v>0</v>
      </c>
      <c r="G92" s="122">
        <f t="shared" si="11"/>
        <v>0</v>
      </c>
      <c r="H92" s="122"/>
      <c r="I92" s="122"/>
      <c r="J92" s="28"/>
    </row>
    <row r="93" spans="2:10">
      <c r="B93" s="106" t="s">
        <v>174</v>
      </c>
      <c r="C93" s="116" t="s">
        <v>335</v>
      </c>
      <c r="D93" s="122">
        <f t="shared" ref="D93:F102" si="12">+D29</f>
        <v>0</v>
      </c>
      <c r="E93" s="122">
        <f t="shared" si="12"/>
        <v>0</v>
      </c>
      <c r="F93" s="122">
        <f t="shared" si="12"/>
        <v>0</v>
      </c>
      <c r="G93" s="122">
        <f>+H29</f>
        <v>0</v>
      </c>
      <c r="H93" s="122"/>
      <c r="I93" s="122"/>
      <c r="J93" s="28"/>
    </row>
    <row r="94" spans="2:10">
      <c r="B94" s="106" t="s">
        <v>325</v>
      </c>
      <c r="C94" s="116" t="s">
        <v>343</v>
      </c>
      <c r="D94" s="122">
        <f t="shared" si="12"/>
        <v>0</v>
      </c>
      <c r="E94" s="122">
        <f t="shared" si="12"/>
        <v>0</v>
      </c>
      <c r="F94" s="122">
        <f t="shared" si="12"/>
        <v>0</v>
      </c>
      <c r="G94" s="122">
        <f t="shared" ref="G94:G102" si="13">+G30</f>
        <v>0</v>
      </c>
      <c r="H94" s="122"/>
      <c r="I94" s="122"/>
      <c r="J94" s="28"/>
    </row>
    <row r="95" spans="2:10">
      <c r="B95" s="106" t="s">
        <v>326</v>
      </c>
      <c r="C95" s="116" t="s">
        <v>336</v>
      </c>
      <c r="D95" s="122">
        <f t="shared" si="12"/>
        <v>0</v>
      </c>
      <c r="E95" s="122">
        <f t="shared" si="12"/>
        <v>0</v>
      </c>
      <c r="F95" s="122">
        <f t="shared" si="12"/>
        <v>0</v>
      </c>
      <c r="G95" s="122">
        <f t="shared" si="13"/>
        <v>0</v>
      </c>
      <c r="H95" s="122"/>
      <c r="I95" s="122"/>
      <c r="J95" s="28"/>
    </row>
    <row r="96" spans="2:10">
      <c r="B96" s="106" t="s">
        <v>327</v>
      </c>
      <c r="C96" s="116" t="s">
        <v>337</v>
      </c>
      <c r="D96" s="122">
        <f t="shared" si="12"/>
        <v>0</v>
      </c>
      <c r="E96" s="122">
        <f t="shared" si="12"/>
        <v>0</v>
      </c>
      <c r="F96" s="122">
        <f t="shared" si="12"/>
        <v>0</v>
      </c>
      <c r="G96" s="122">
        <f t="shared" si="13"/>
        <v>0</v>
      </c>
      <c r="H96" s="122"/>
      <c r="I96" s="122"/>
      <c r="J96" s="28"/>
    </row>
    <row r="97" spans="2:10">
      <c r="B97" s="106" t="s">
        <v>328</v>
      </c>
      <c r="C97" s="116" t="s">
        <v>338</v>
      </c>
      <c r="D97" s="122">
        <f t="shared" si="12"/>
        <v>0</v>
      </c>
      <c r="E97" s="122">
        <f t="shared" si="12"/>
        <v>0</v>
      </c>
      <c r="F97" s="122">
        <f t="shared" si="12"/>
        <v>0</v>
      </c>
      <c r="G97" s="122">
        <f t="shared" si="13"/>
        <v>0</v>
      </c>
      <c r="H97" s="122"/>
      <c r="I97" s="122"/>
      <c r="J97" s="28"/>
    </row>
    <row r="98" spans="2:10">
      <c r="B98" s="106" t="s">
        <v>329</v>
      </c>
      <c r="C98" s="116" t="s">
        <v>339</v>
      </c>
      <c r="D98" s="122">
        <f t="shared" si="12"/>
        <v>0</v>
      </c>
      <c r="E98" s="122">
        <f t="shared" si="12"/>
        <v>0</v>
      </c>
      <c r="F98" s="122">
        <f t="shared" si="12"/>
        <v>0</v>
      </c>
      <c r="G98" s="122">
        <f t="shared" si="13"/>
        <v>0</v>
      </c>
      <c r="H98" s="122"/>
      <c r="I98" s="122"/>
      <c r="J98" s="28"/>
    </row>
    <row r="99" spans="2:10">
      <c r="B99" s="106" t="s">
        <v>330</v>
      </c>
      <c r="C99" s="116" t="s">
        <v>340</v>
      </c>
      <c r="D99" s="122">
        <f t="shared" si="12"/>
        <v>0</v>
      </c>
      <c r="E99" s="122">
        <f t="shared" si="12"/>
        <v>0</v>
      </c>
      <c r="F99" s="122">
        <f t="shared" si="12"/>
        <v>0</v>
      </c>
      <c r="G99" s="122">
        <f t="shared" si="13"/>
        <v>0</v>
      </c>
      <c r="H99" s="122"/>
      <c r="I99" s="122"/>
      <c r="J99" s="28"/>
    </row>
    <row r="100" spans="2:10" ht="27">
      <c r="B100" s="106" t="s">
        <v>331</v>
      </c>
      <c r="C100" s="116" t="s">
        <v>341</v>
      </c>
      <c r="D100" s="122">
        <f t="shared" si="12"/>
        <v>0</v>
      </c>
      <c r="E100" s="122">
        <f t="shared" si="12"/>
        <v>0</v>
      </c>
      <c r="F100" s="122">
        <f t="shared" si="12"/>
        <v>0</v>
      </c>
      <c r="G100" s="122">
        <f t="shared" si="13"/>
        <v>0</v>
      </c>
      <c r="H100" s="122"/>
      <c r="I100" s="122"/>
      <c r="J100" s="28"/>
    </row>
    <row r="101" spans="2:10">
      <c r="B101" s="106" t="s">
        <v>332</v>
      </c>
      <c r="C101" s="116" t="s">
        <v>313</v>
      </c>
      <c r="D101" s="122">
        <f t="shared" si="12"/>
        <v>0</v>
      </c>
      <c r="E101" s="122">
        <f t="shared" si="12"/>
        <v>0.84499999999999997</v>
      </c>
      <c r="F101" s="122">
        <f t="shared" si="12"/>
        <v>0</v>
      </c>
      <c r="G101" s="122">
        <f t="shared" si="13"/>
        <v>0</v>
      </c>
      <c r="H101" s="122"/>
      <c r="I101" s="122"/>
      <c r="J101" s="28"/>
    </row>
    <row r="102" spans="2:10">
      <c r="B102" s="106" t="s">
        <v>342</v>
      </c>
      <c r="C102" s="116" t="s">
        <v>344</v>
      </c>
      <c r="D102" s="122">
        <f t="shared" si="12"/>
        <v>0</v>
      </c>
      <c r="E102" s="122">
        <f t="shared" si="12"/>
        <v>0</v>
      </c>
      <c r="F102" s="122">
        <f t="shared" si="12"/>
        <v>0</v>
      </c>
      <c r="G102" s="122">
        <f t="shared" si="13"/>
        <v>0</v>
      </c>
      <c r="H102" s="122"/>
      <c r="I102" s="122"/>
      <c r="J102" s="28"/>
    </row>
    <row r="103" spans="2:10">
      <c r="B103" s="97" t="s">
        <v>175</v>
      </c>
      <c r="C103" s="111" t="s">
        <v>195</v>
      </c>
      <c r="D103" s="123">
        <f>SUM(D104:D107)</f>
        <v>0</v>
      </c>
      <c r="E103" s="123">
        <f t="shared" ref="E103:F103" si="14">SUM(E104:E107)</f>
        <v>0</v>
      </c>
      <c r="F103" s="123">
        <f t="shared" si="14"/>
        <v>0</v>
      </c>
      <c r="G103" s="123">
        <f t="shared" ref="G103" si="15">SUM(G104:G107)</f>
        <v>0</v>
      </c>
      <c r="H103" s="123"/>
      <c r="I103" s="123"/>
      <c r="J103" s="28"/>
    </row>
    <row r="104" spans="2:10" ht="27">
      <c r="B104" s="106" t="s">
        <v>176</v>
      </c>
      <c r="C104" s="116" t="s">
        <v>315</v>
      </c>
      <c r="D104" s="122">
        <f t="shared" ref="D104:G106" si="16">+D40</f>
        <v>0</v>
      </c>
      <c r="E104" s="122">
        <f t="shared" si="16"/>
        <v>0</v>
      </c>
      <c r="F104" s="122">
        <f t="shared" si="16"/>
        <v>0</v>
      </c>
      <c r="G104" s="122">
        <f t="shared" si="16"/>
        <v>0</v>
      </c>
      <c r="H104" s="122"/>
      <c r="I104" s="122"/>
      <c r="J104" s="28"/>
    </row>
    <row r="105" spans="2:10">
      <c r="B105" s="106" t="s">
        <v>177</v>
      </c>
      <c r="C105" s="116" t="s">
        <v>245</v>
      </c>
      <c r="D105" s="122">
        <f t="shared" si="16"/>
        <v>0</v>
      </c>
      <c r="E105" s="122">
        <f t="shared" si="16"/>
        <v>0</v>
      </c>
      <c r="F105" s="122">
        <f t="shared" si="16"/>
        <v>0</v>
      </c>
      <c r="G105" s="122">
        <f t="shared" si="16"/>
        <v>0</v>
      </c>
      <c r="H105" s="122"/>
      <c r="I105" s="122"/>
      <c r="J105" s="28"/>
    </row>
    <row r="106" spans="2:10" ht="14.25" customHeight="1">
      <c r="B106" s="106" t="s">
        <v>247</v>
      </c>
      <c r="C106" s="116" t="s">
        <v>246</v>
      </c>
      <c r="D106" s="122">
        <f t="shared" si="16"/>
        <v>0</v>
      </c>
      <c r="E106" s="122">
        <f t="shared" si="16"/>
        <v>0</v>
      </c>
      <c r="F106" s="122">
        <f t="shared" si="16"/>
        <v>0</v>
      </c>
      <c r="G106" s="122">
        <f t="shared" si="16"/>
        <v>0</v>
      </c>
      <c r="H106" s="122"/>
      <c r="I106" s="122"/>
      <c r="J106" s="28"/>
    </row>
    <row r="107" spans="2:10">
      <c r="B107" s="106" t="s">
        <v>301</v>
      </c>
      <c r="C107" s="116" t="s">
        <v>303</v>
      </c>
      <c r="D107" s="122">
        <f t="shared" ref="D107:G110" si="17">+D44</f>
        <v>0</v>
      </c>
      <c r="E107" s="122">
        <f t="shared" si="17"/>
        <v>0</v>
      </c>
      <c r="F107" s="122">
        <f t="shared" si="17"/>
        <v>0</v>
      </c>
      <c r="G107" s="122">
        <f t="shared" si="17"/>
        <v>0</v>
      </c>
      <c r="H107" s="122"/>
      <c r="I107" s="122"/>
      <c r="J107" s="28"/>
    </row>
    <row r="108" spans="2:10">
      <c r="B108" s="97" t="s">
        <v>178</v>
      </c>
      <c r="C108" s="111" t="s">
        <v>39</v>
      </c>
      <c r="D108" s="123">
        <f t="shared" si="17"/>
        <v>177.29999999999995</v>
      </c>
      <c r="E108" s="123">
        <f t="shared" si="17"/>
        <v>199.655</v>
      </c>
      <c r="F108" s="123">
        <f t="shared" si="17"/>
        <v>0</v>
      </c>
      <c r="G108" s="123">
        <f t="shared" si="17"/>
        <v>0</v>
      </c>
      <c r="H108" s="123"/>
      <c r="I108" s="123">
        <v>60</v>
      </c>
      <c r="J108" s="28"/>
    </row>
    <row r="109" spans="2:10">
      <c r="B109" s="97" t="s">
        <v>179</v>
      </c>
      <c r="C109" s="111" t="s">
        <v>40</v>
      </c>
      <c r="D109" s="123">
        <f t="shared" si="17"/>
        <v>0</v>
      </c>
      <c r="E109" s="123">
        <f t="shared" si="17"/>
        <v>0</v>
      </c>
      <c r="F109" s="123">
        <f t="shared" si="17"/>
        <v>0</v>
      </c>
      <c r="G109" s="123">
        <f t="shared" si="17"/>
        <v>0</v>
      </c>
      <c r="H109" s="123"/>
      <c r="I109" s="123"/>
      <c r="J109" s="28"/>
    </row>
    <row r="110" spans="2:10" ht="14.25" thickBot="1">
      <c r="B110" s="97" t="s">
        <v>180</v>
      </c>
      <c r="C110" s="111" t="s">
        <v>41</v>
      </c>
      <c r="D110" s="123">
        <f t="shared" si="17"/>
        <v>709.2</v>
      </c>
      <c r="E110" s="123">
        <f t="shared" si="17"/>
        <v>802</v>
      </c>
      <c r="F110" s="123">
        <f t="shared" si="17"/>
        <v>0</v>
      </c>
      <c r="G110" s="123">
        <f t="shared" si="17"/>
        <v>0</v>
      </c>
      <c r="H110" s="123"/>
      <c r="I110" s="123"/>
      <c r="J110" s="28"/>
    </row>
    <row r="111" spans="2:10" s="28" customFormat="1" ht="15.75" thickTop="1" thickBot="1">
      <c r="B111" s="198">
        <v>7.3</v>
      </c>
      <c r="C111" s="112" t="s">
        <v>42</v>
      </c>
      <c r="D111" s="118">
        <f>+D84-D85-D88</f>
        <v>0</v>
      </c>
      <c r="E111" s="118">
        <f>+E84-E85-E88</f>
        <v>0</v>
      </c>
      <c r="F111" s="118">
        <f>+F84-F85-F88</f>
        <v>0</v>
      </c>
      <c r="G111" s="118">
        <f t="shared" ref="G111" si="18">+G84-G85-G88</f>
        <v>0</v>
      </c>
      <c r="H111" s="118">
        <f>+H84-H85-H88</f>
        <v>0</v>
      </c>
      <c r="I111" s="118">
        <f t="shared" ref="I111" si="19">+I84-I85-I88</f>
        <v>0</v>
      </c>
    </row>
    <row r="112" spans="2:10" ht="14.25" thickTop="1">
      <c r="D112" s="147"/>
      <c r="H112" s="28"/>
      <c r="J112" s="28"/>
    </row>
    <row r="113" spans="2:7" s="28" customFormat="1">
      <c r="B113" s="51" t="s">
        <v>75</v>
      </c>
      <c r="C113" s="31"/>
      <c r="D113" s="31"/>
      <c r="E113" s="40"/>
      <c r="F113" s="40"/>
      <c r="G113" s="40"/>
    </row>
    <row r="114" spans="2:7">
      <c r="D114" s="147"/>
      <c r="G114" s="87"/>
    </row>
    <row r="115" spans="2:7">
      <c r="D115" s="147"/>
    </row>
  </sheetData>
  <mergeCells count="2">
    <mergeCell ref="H6:I6"/>
    <mergeCell ref="F6:G6"/>
  </mergeCells>
  <hyperlinks>
    <hyperlink ref="B1" location="Սկիզբ!A1" display="Դեպի սկիզբ"/>
    <hyperlink ref="B113" location="'Մուտք 4'!B1" display="Դեպի վեր"/>
    <hyperlink ref="C5" r:id="rId1"/>
  </hyperlinks>
  <pageMargins left="0.2" right="0.28000000000000003" top="0.25" bottom="0.25" header="0.3" footer="0.3"/>
  <pageSetup paperSize="9" scale="65"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2"/>
  <sheetViews>
    <sheetView showGridLines="0" zoomScale="90" zoomScaleNormal="90" workbookViewId="0">
      <selection activeCell="G23" sqref="G23"/>
    </sheetView>
  </sheetViews>
  <sheetFormatPr defaultRowHeight="13.5"/>
  <cols>
    <col min="1" max="1" width="3.5703125" style="913" customWidth="1"/>
    <col min="2" max="2" width="9.85546875" style="913" customWidth="1"/>
    <col min="3" max="3" width="52.5703125" style="913" customWidth="1"/>
    <col min="4" max="4" width="14.7109375" style="913" bestFit="1" customWidth="1"/>
    <col min="5" max="5" width="16" style="913" customWidth="1"/>
    <col min="6" max="6" width="23.140625" style="913" customWidth="1"/>
    <col min="7" max="7" width="32.7109375" style="913" customWidth="1"/>
    <col min="8" max="8" width="19.5703125" style="913" customWidth="1"/>
    <col min="9" max="9" width="26.7109375" style="913" customWidth="1"/>
    <col min="10" max="12" width="16" style="913" customWidth="1"/>
    <col min="13" max="16384" width="9.140625" style="913"/>
  </cols>
  <sheetData>
    <row r="1" spans="1:14">
      <c r="B1" s="519" t="s">
        <v>76</v>
      </c>
    </row>
    <row r="2" spans="1:14" s="28" customFormat="1" ht="20.25" customHeight="1">
      <c r="B2" s="523" t="s">
        <v>78</v>
      </c>
      <c r="C2" s="523"/>
      <c r="D2" s="929"/>
      <c r="E2" s="929"/>
    </row>
    <row r="3" spans="1:14" s="28" customFormat="1" ht="25.5" customHeight="1">
      <c r="B3" s="32" t="s">
        <v>226</v>
      </c>
      <c r="C3" s="50"/>
      <c r="D3" s="88"/>
      <c r="E3" s="88"/>
      <c r="G3" s="930"/>
      <c r="H3" s="930"/>
      <c r="I3" s="90"/>
      <c r="J3" s="90"/>
      <c r="K3" s="90"/>
      <c r="L3" s="90"/>
      <c r="M3" s="90"/>
      <c r="N3" s="90"/>
    </row>
    <row r="4" spans="1:14" s="28" customFormat="1">
      <c r="B4" s="931" t="s">
        <v>72</v>
      </c>
      <c r="C4" s="932" t="s">
        <v>607</v>
      </c>
      <c r="D4" s="933"/>
      <c r="E4" s="933"/>
      <c r="G4" s="933"/>
      <c r="H4" s="933"/>
      <c r="I4" s="90"/>
      <c r="J4" s="90"/>
      <c r="K4" s="90"/>
      <c r="L4" s="90"/>
      <c r="M4" s="90"/>
      <c r="N4" s="90"/>
    </row>
    <row r="5" spans="1:14" s="28" customFormat="1">
      <c r="B5" s="931" t="s">
        <v>73</v>
      </c>
      <c r="C5" s="914" t="s">
        <v>606</v>
      </c>
      <c r="D5" s="934"/>
      <c r="E5" s="934"/>
      <c r="G5" s="930"/>
      <c r="H5" s="930"/>
      <c r="I5" s="90"/>
      <c r="J5" s="90"/>
      <c r="K5" s="90"/>
      <c r="L5" s="90"/>
      <c r="M5" s="90"/>
      <c r="N5" s="90"/>
    </row>
    <row r="6" spans="1:14" s="28" customFormat="1" ht="6.75" customHeight="1">
      <c r="B6" s="33"/>
      <c r="C6" s="914"/>
      <c r="D6" s="914"/>
      <c r="E6" s="914"/>
      <c r="G6" s="935"/>
      <c r="H6" s="935"/>
      <c r="I6" s="90"/>
      <c r="J6" s="935"/>
      <c r="K6" s="935"/>
      <c r="L6" s="935"/>
      <c r="M6" s="935"/>
      <c r="N6" s="935"/>
    </row>
    <row r="7" spans="1:14" s="28" customFormat="1">
      <c r="B7" s="60"/>
      <c r="C7" s="60" t="s">
        <v>123</v>
      </c>
      <c r="D7" s="936">
        <v>440110</v>
      </c>
      <c r="E7" s="936">
        <v>440122</v>
      </c>
      <c r="F7" s="936">
        <v>230400</v>
      </c>
      <c r="G7" s="936" t="s">
        <v>638</v>
      </c>
      <c r="H7" s="936">
        <v>440290</v>
      </c>
      <c r="I7" s="90"/>
    </row>
    <row r="8" spans="1:14" s="28" customFormat="1" ht="112.5" customHeight="1">
      <c r="B8" s="215"/>
      <c r="C8" s="937" t="s">
        <v>210</v>
      </c>
      <c r="D8" s="937" t="s">
        <v>771</v>
      </c>
      <c r="E8" s="937" t="s">
        <v>772</v>
      </c>
      <c r="F8" s="937" t="s">
        <v>773</v>
      </c>
      <c r="G8" s="937" t="s">
        <v>774</v>
      </c>
      <c r="H8" s="937" t="s">
        <v>775</v>
      </c>
      <c r="I8" s="90"/>
    </row>
    <row r="9" spans="1:14" s="28" customFormat="1" ht="84.75">
      <c r="B9" s="60"/>
      <c r="C9" s="937" t="s">
        <v>134</v>
      </c>
      <c r="D9" s="937" t="s">
        <v>776</v>
      </c>
      <c r="E9" s="937" t="s">
        <v>776</v>
      </c>
      <c r="F9" s="937" t="s">
        <v>777</v>
      </c>
      <c r="G9" s="937" t="s">
        <v>777</v>
      </c>
      <c r="H9" s="937" t="s">
        <v>778</v>
      </c>
      <c r="I9" s="90"/>
    </row>
    <row r="10" spans="1:14" s="28" customFormat="1">
      <c r="B10" s="938" t="s">
        <v>211</v>
      </c>
      <c r="C10" s="222" t="s">
        <v>35</v>
      </c>
      <c r="D10" s="939">
        <v>0</v>
      </c>
      <c r="E10" s="939">
        <v>38</v>
      </c>
      <c r="F10" s="939">
        <v>13253</v>
      </c>
      <c r="G10" s="939">
        <v>11750</v>
      </c>
      <c r="H10" s="939">
        <v>33</v>
      </c>
      <c r="I10" s="90"/>
    </row>
    <row r="11" spans="1:14" s="28" customFormat="1">
      <c r="B11" s="938" t="s">
        <v>211</v>
      </c>
      <c r="C11" s="222" t="s">
        <v>36</v>
      </c>
      <c r="D11" s="939">
        <v>0</v>
      </c>
      <c r="E11" s="939">
        <v>0</v>
      </c>
      <c r="F11" s="939">
        <v>0</v>
      </c>
      <c r="G11" s="939">
        <v>0</v>
      </c>
      <c r="H11" s="939">
        <v>0</v>
      </c>
      <c r="I11" s="90"/>
    </row>
    <row r="12" spans="1:14" s="28" customFormat="1">
      <c r="B12" s="938" t="s">
        <v>209</v>
      </c>
      <c r="C12" s="222" t="s">
        <v>35</v>
      </c>
      <c r="D12" s="939">
        <v>3.4249999999999998</v>
      </c>
      <c r="E12" s="939">
        <v>37.210999999999999</v>
      </c>
      <c r="F12" s="939">
        <v>15795.392</v>
      </c>
      <c r="G12" s="939">
        <v>9379.7199999999993</v>
      </c>
      <c r="H12" s="939">
        <v>34.518989999999995</v>
      </c>
      <c r="I12" s="90"/>
    </row>
    <row r="13" spans="1:14" s="28" customFormat="1">
      <c r="B13" s="938" t="s">
        <v>209</v>
      </c>
      <c r="C13" s="222" t="s">
        <v>36</v>
      </c>
      <c r="D13" s="939">
        <v>0</v>
      </c>
      <c r="E13" s="939">
        <v>0</v>
      </c>
      <c r="F13" s="939">
        <v>0</v>
      </c>
      <c r="G13" s="939">
        <v>0</v>
      </c>
      <c r="H13" s="939">
        <v>0</v>
      </c>
      <c r="I13" s="90"/>
    </row>
    <row r="14" spans="1:14" s="28" customFormat="1">
      <c r="B14" s="938" t="s">
        <v>594</v>
      </c>
      <c r="C14" s="222" t="s">
        <v>35</v>
      </c>
      <c r="D14" s="939">
        <v>0</v>
      </c>
      <c r="E14" s="939">
        <v>77.8</v>
      </c>
      <c r="F14" s="939">
        <f>12968.7+2132.3</f>
        <v>15101</v>
      </c>
      <c r="G14" s="939">
        <f>6188.9+20</f>
        <v>6208.9</v>
      </c>
      <c r="H14" s="939">
        <v>56</v>
      </c>
      <c r="I14" s="90"/>
    </row>
    <row r="15" spans="1:14" s="28" customFormat="1">
      <c r="B15" s="938" t="s">
        <v>594</v>
      </c>
      <c r="C15" s="222" t="s">
        <v>36</v>
      </c>
      <c r="D15" s="939">
        <v>0</v>
      </c>
      <c r="E15" s="939">
        <v>0</v>
      </c>
      <c r="F15" s="939">
        <v>0</v>
      </c>
      <c r="G15" s="939">
        <v>0</v>
      </c>
      <c r="H15" s="939">
        <v>12.3</v>
      </c>
      <c r="I15" s="90"/>
    </row>
    <row r="16" spans="1:14" s="28" customFormat="1" ht="14.25">
      <c r="A16" s="29"/>
      <c r="B16" s="199"/>
      <c r="C16" s="200"/>
      <c r="D16" s="940"/>
      <c r="E16" s="940"/>
      <c r="G16" s="144"/>
      <c r="H16" s="144"/>
      <c r="I16" s="90"/>
    </row>
    <row r="17" spans="1:14" s="28" customFormat="1" ht="14.25">
      <c r="A17" s="29"/>
      <c r="B17" s="199"/>
      <c r="C17" s="200"/>
      <c r="D17" s="940"/>
      <c r="E17" s="940"/>
      <c r="G17" s="144"/>
      <c r="H17" s="144"/>
      <c r="I17" s="90"/>
    </row>
    <row r="18" spans="1:14" s="28" customFormat="1" ht="25.5" customHeight="1">
      <c r="B18" s="32" t="s">
        <v>323</v>
      </c>
      <c r="C18" s="50"/>
      <c r="D18" s="88"/>
      <c r="E18" s="88"/>
      <c r="G18" s="930"/>
      <c r="H18" s="930"/>
      <c r="I18" s="90"/>
      <c r="J18" s="90"/>
      <c r="K18" s="90"/>
      <c r="L18" s="90"/>
      <c r="M18" s="90"/>
      <c r="N18" s="90"/>
    </row>
    <row r="19" spans="1:14" s="28" customFormat="1">
      <c r="B19" s="931" t="s">
        <v>72</v>
      </c>
      <c r="C19" s="932" t="s">
        <v>607</v>
      </c>
      <c r="D19" s="933"/>
      <c r="E19" s="933"/>
      <c r="G19" s="933"/>
      <c r="H19" s="933"/>
      <c r="I19" s="90"/>
      <c r="J19" s="90"/>
      <c r="K19" s="90"/>
      <c r="L19" s="90"/>
      <c r="M19" s="90"/>
      <c r="N19" s="90"/>
    </row>
    <row r="20" spans="1:14" s="28" customFormat="1">
      <c r="B20" s="931" t="s">
        <v>73</v>
      </c>
      <c r="C20" s="914" t="s">
        <v>606</v>
      </c>
      <c r="D20" s="934"/>
      <c r="E20" s="934"/>
      <c r="G20" s="930"/>
      <c r="H20" s="930"/>
      <c r="I20" s="90"/>
      <c r="J20" s="90"/>
      <c r="K20" s="90"/>
      <c r="L20" s="90"/>
      <c r="M20" s="90"/>
      <c r="N20" s="90"/>
    </row>
    <row r="21" spans="1:14" s="28" customFormat="1" ht="6.75" customHeight="1">
      <c r="B21" s="33"/>
      <c r="C21" s="914"/>
      <c r="D21" s="914"/>
      <c r="E21" s="914"/>
      <c r="H21" s="930"/>
      <c r="I21" s="935"/>
      <c r="J21" s="935"/>
      <c r="K21" s="935"/>
      <c r="L21" s="935"/>
      <c r="M21" s="935"/>
      <c r="N21" s="935"/>
    </row>
    <row r="22" spans="1:14" s="28" customFormat="1">
      <c r="B22" s="60"/>
      <c r="C22" s="60" t="s">
        <v>123</v>
      </c>
      <c r="D22" s="936">
        <v>220720</v>
      </c>
      <c r="E22" s="936">
        <v>290511</v>
      </c>
      <c r="F22" s="936">
        <v>290919</v>
      </c>
      <c r="H22" s="930"/>
    </row>
    <row r="23" spans="1:14" s="28" customFormat="1" ht="96">
      <c r="B23" s="215"/>
      <c r="C23" s="937" t="s">
        <v>210</v>
      </c>
      <c r="D23" s="937" t="s">
        <v>779</v>
      </c>
      <c r="E23" s="937" t="s">
        <v>780</v>
      </c>
      <c r="F23" s="937" t="s">
        <v>781</v>
      </c>
      <c r="H23" s="930"/>
    </row>
    <row r="24" spans="1:14" s="28" customFormat="1" ht="27.75">
      <c r="B24" s="60"/>
      <c r="C24" s="937" t="s">
        <v>134</v>
      </c>
      <c r="D24" s="937" t="s">
        <v>782</v>
      </c>
      <c r="E24" s="937" t="s">
        <v>782</v>
      </c>
      <c r="F24" s="937" t="s">
        <v>782</v>
      </c>
      <c r="H24" s="930"/>
    </row>
    <row r="25" spans="1:14" s="28" customFormat="1">
      <c r="B25" s="938" t="s">
        <v>211</v>
      </c>
      <c r="C25" s="222" t="s">
        <v>35</v>
      </c>
      <c r="D25" s="939">
        <v>0</v>
      </c>
      <c r="E25" s="939">
        <v>40</v>
      </c>
      <c r="F25" s="939">
        <v>302</v>
      </c>
      <c r="H25" s="930"/>
    </row>
    <row r="26" spans="1:14" s="28" customFormat="1">
      <c r="B26" s="938" t="s">
        <v>211</v>
      </c>
      <c r="C26" s="222" t="s">
        <v>36</v>
      </c>
      <c r="D26" s="939">
        <v>0</v>
      </c>
      <c r="E26" s="939">
        <v>0</v>
      </c>
      <c r="F26" s="939">
        <v>0</v>
      </c>
      <c r="H26" s="930"/>
    </row>
    <row r="27" spans="1:14" s="28" customFormat="1">
      <c r="B27" s="938" t="s">
        <v>209</v>
      </c>
      <c r="C27" s="222" t="s">
        <v>35</v>
      </c>
      <c r="D27" s="939">
        <v>0</v>
      </c>
      <c r="E27" s="939">
        <v>7.5606999999999998</v>
      </c>
      <c r="F27" s="939">
        <v>299.06479999999999</v>
      </c>
      <c r="H27" s="930"/>
    </row>
    <row r="28" spans="1:14" s="28" customFormat="1">
      <c r="B28" s="938" t="s">
        <v>209</v>
      </c>
      <c r="C28" s="222" t="s">
        <v>36</v>
      </c>
      <c r="D28" s="939">
        <v>1</v>
      </c>
      <c r="E28" s="939">
        <v>0</v>
      </c>
      <c r="F28" s="939">
        <v>0</v>
      </c>
      <c r="H28" s="930"/>
    </row>
    <row r="29" spans="1:14" s="28" customFormat="1">
      <c r="B29" s="938" t="s">
        <v>594</v>
      </c>
      <c r="C29" s="222" t="s">
        <v>35</v>
      </c>
      <c r="D29" s="939">
        <v>7.0000000000000001E-3</v>
      </c>
      <c r="E29" s="939">
        <v>22.7</v>
      </c>
      <c r="F29" s="939">
        <v>322.5</v>
      </c>
      <c r="H29" s="930"/>
    </row>
    <row r="30" spans="1:14" s="28" customFormat="1">
      <c r="B30" s="938" t="s">
        <v>594</v>
      </c>
      <c r="C30" s="222" t="s">
        <v>36</v>
      </c>
      <c r="D30" s="939">
        <v>0</v>
      </c>
      <c r="E30" s="939">
        <v>0</v>
      </c>
      <c r="F30" s="939">
        <v>0</v>
      </c>
      <c r="H30" s="930"/>
    </row>
    <row r="31" spans="1:14" s="28" customFormat="1" ht="14.25">
      <c r="A31" s="29"/>
      <c r="B31" s="199"/>
      <c r="C31" s="200"/>
      <c r="D31" s="940"/>
      <c r="E31" s="940"/>
      <c r="F31" s="144"/>
    </row>
    <row r="32" spans="1:14" s="28" customFormat="1" ht="14.25">
      <c r="B32" s="32" t="s">
        <v>641</v>
      </c>
      <c r="C32" s="31"/>
      <c r="D32" s="935"/>
      <c r="E32" s="935"/>
    </row>
    <row r="33" spans="1:9" s="231" customFormat="1">
      <c r="B33" s="931" t="s">
        <v>72</v>
      </c>
      <c r="C33" s="932" t="s">
        <v>635</v>
      </c>
      <c r="D33" s="935"/>
      <c r="E33" s="935"/>
      <c r="F33" s="941"/>
      <c r="G33" s="942"/>
      <c r="H33" s="935"/>
      <c r="I33" s="943"/>
    </row>
    <row r="34" spans="1:9" s="28" customFormat="1" ht="6.75" customHeight="1">
      <c r="B34" s="33"/>
      <c r="C34" s="914"/>
      <c r="D34" s="935"/>
      <c r="E34" s="935"/>
    </row>
    <row r="35" spans="1:9" s="28" customFormat="1" ht="14.25">
      <c r="A35" s="29"/>
      <c r="B35" s="76" t="s">
        <v>139</v>
      </c>
      <c r="C35" s="335"/>
      <c r="D35" s="334">
        <v>2016</v>
      </c>
      <c r="F35" s="29"/>
    </row>
    <row r="36" spans="1:9" s="28" customFormat="1" ht="14.25">
      <c r="A36" s="29"/>
      <c r="B36" s="80">
        <v>1</v>
      </c>
      <c r="C36" s="162" t="s">
        <v>372</v>
      </c>
      <c r="D36" s="944">
        <v>847649</v>
      </c>
      <c r="G36" s="144"/>
    </row>
    <row r="37" spans="1:9" s="28" customFormat="1" ht="14.25">
      <c r="A37" s="29"/>
      <c r="B37" s="80">
        <v>2</v>
      </c>
      <c r="C37" s="162" t="s">
        <v>639</v>
      </c>
      <c r="D37" s="944">
        <v>199200</v>
      </c>
      <c r="F37" s="144"/>
      <c r="G37" s="144"/>
    </row>
    <row r="38" spans="1:9" s="28" customFormat="1">
      <c r="A38" s="29"/>
      <c r="B38" s="199"/>
      <c r="C38" s="234"/>
      <c r="D38" s="234"/>
      <c r="E38" s="945"/>
      <c r="G38" s="144"/>
      <c r="H38" s="144"/>
    </row>
    <row r="39" spans="1:9" s="28" customFormat="1" ht="14.25">
      <c r="B39" s="32" t="s">
        <v>636</v>
      </c>
      <c r="C39" s="31"/>
      <c r="D39" s="935"/>
      <c r="E39" s="935"/>
    </row>
    <row r="40" spans="1:9" s="231" customFormat="1">
      <c r="B40" s="931" t="s">
        <v>72</v>
      </c>
      <c r="C40" s="932" t="s">
        <v>612</v>
      </c>
      <c r="D40" s="935"/>
      <c r="E40" s="935"/>
      <c r="F40" s="941"/>
      <c r="G40" s="942"/>
      <c r="H40" s="935"/>
      <c r="I40" s="943"/>
    </row>
    <row r="41" spans="1:9" s="28" customFormat="1" ht="6.75" customHeight="1">
      <c r="B41" s="33"/>
      <c r="C41" s="914"/>
      <c r="D41" s="935"/>
      <c r="E41" s="935"/>
    </row>
    <row r="42" spans="1:9" s="28" customFormat="1" ht="42.75">
      <c r="A42" s="29"/>
      <c r="B42" s="64">
        <v>7.2</v>
      </c>
      <c r="C42" s="47" t="s">
        <v>141</v>
      </c>
      <c r="D42" s="334" t="s">
        <v>224</v>
      </c>
      <c r="E42" s="334" t="s">
        <v>265</v>
      </c>
      <c r="F42" s="334" t="s">
        <v>222</v>
      </c>
    </row>
    <row r="43" spans="1:9" s="28" customFormat="1">
      <c r="A43" s="29"/>
      <c r="B43" s="59"/>
      <c r="C43" s="60" t="s">
        <v>135</v>
      </c>
      <c r="D43" s="946"/>
      <c r="E43" s="946"/>
      <c r="F43" s="946"/>
    </row>
    <row r="44" spans="1:9" s="28" customFormat="1">
      <c r="A44" s="29"/>
      <c r="B44" s="162"/>
      <c r="C44" s="510" t="s">
        <v>194</v>
      </c>
      <c r="D44" s="510">
        <f>SUM(D45:D56)</f>
        <v>2322.5149999999999</v>
      </c>
      <c r="E44" s="510">
        <f t="shared" ref="E44:F44" si="0">SUM(E45:E56)</f>
        <v>18.732799999999997</v>
      </c>
      <c r="F44" s="510">
        <f t="shared" si="0"/>
        <v>3.0710000000000002</v>
      </c>
    </row>
    <row r="45" spans="1:9" s="28" customFormat="1">
      <c r="A45" s="29"/>
      <c r="B45" s="162" t="s">
        <v>171</v>
      </c>
      <c r="C45" s="162" t="s">
        <v>333</v>
      </c>
      <c r="D45" s="510"/>
      <c r="E45" s="510"/>
      <c r="F45" s="510"/>
    </row>
    <row r="46" spans="1:9" s="28" customFormat="1" ht="27">
      <c r="A46" s="29"/>
      <c r="B46" s="162" t="s">
        <v>172</v>
      </c>
      <c r="C46" s="162" t="s">
        <v>345</v>
      </c>
      <c r="D46" s="510"/>
      <c r="E46" s="510"/>
      <c r="F46" s="510"/>
    </row>
    <row r="47" spans="1:9" s="28" customFormat="1">
      <c r="A47" s="29"/>
      <c r="B47" s="162" t="s">
        <v>173</v>
      </c>
      <c r="C47" s="162" t="s">
        <v>334</v>
      </c>
      <c r="D47" s="510"/>
      <c r="E47" s="510">
        <v>18.72</v>
      </c>
      <c r="F47" s="510"/>
    </row>
    <row r="48" spans="1:9" s="28" customFormat="1">
      <c r="A48" s="29"/>
      <c r="B48" s="162" t="s">
        <v>174</v>
      </c>
      <c r="C48" s="162" t="s">
        <v>335</v>
      </c>
      <c r="D48" s="510"/>
      <c r="E48" s="510"/>
      <c r="F48" s="510"/>
    </row>
    <row r="49" spans="1:9" s="28" customFormat="1">
      <c r="A49" s="29"/>
      <c r="B49" s="162" t="s">
        <v>325</v>
      </c>
      <c r="C49" s="162" t="s">
        <v>343</v>
      </c>
      <c r="D49" s="510"/>
      <c r="E49" s="510"/>
      <c r="F49" s="510"/>
    </row>
    <row r="50" spans="1:9" s="28" customFormat="1">
      <c r="A50" s="29"/>
      <c r="B50" s="162" t="s">
        <v>326</v>
      </c>
      <c r="C50" s="162" t="s">
        <v>336</v>
      </c>
      <c r="D50" s="510"/>
      <c r="E50" s="510"/>
      <c r="F50" s="510">
        <v>2.1760000000000002</v>
      </c>
      <c r="G50" s="144"/>
    </row>
    <row r="51" spans="1:9" s="28" customFormat="1">
      <c r="A51" s="29"/>
      <c r="B51" s="162" t="s">
        <v>327</v>
      </c>
      <c r="C51" s="162" t="s">
        <v>337</v>
      </c>
      <c r="D51" s="510"/>
      <c r="E51" s="510"/>
      <c r="F51" s="510">
        <v>0.89500000000000002</v>
      </c>
      <c r="G51" s="144"/>
    </row>
    <row r="52" spans="1:9" s="28" customFormat="1">
      <c r="A52" s="29"/>
      <c r="B52" s="162" t="s">
        <v>328</v>
      </c>
      <c r="C52" s="162" t="s">
        <v>338</v>
      </c>
      <c r="D52" s="510">
        <v>6</v>
      </c>
      <c r="E52" s="510"/>
      <c r="F52" s="510"/>
      <c r="G52" s="144"/>
    </row>
    <row r="53" spans="1:9" s="28" customFormat="1">
      <c r="A53" s="29"/>
      <c r="B53" s="162" t="s">
        <v>329</v>
      </c>
      <c r="C53" s="162" t="s">
        <v>339</v>
      </c>
      <c r="D53" s="510"/>
      <c r="E53" s="510"/>
      <c r="F53" s="510"/>
      <c r="G53" s="144"/>
    </row>
    <row r="54" spans="1:9" s="28" customFormat="1">
      <c r="A54" s="29"/>
      <c r="B54" s="162" t="s">
        <v>330</v>
      </c>
      <c r="C54" s="162" t="s">
        <v>340</v>
      </c>
      <c r="D54" s="510">
        <v>2309.54</v>
      </c>
      <c r="E54" s="510"/>
      <c r="F54" s="510"/>
      <c r="G54" s="144"/>
    </row>
    <row r="55" spans="1:9" s="28" customFormat="1" ht="27">
      <c r="A55" s="29"/>
      <c r="B55" s="162" t="s">
        <v>331</v>
      </c>
      <c r="C55" s="162" t="s">
        <v>341</v>
      </c>
      <c r="D55" s="510">
        <v>6.875</v>
      </c>
      <c r="E55" s="510"/>
      <c r="F55" s="510"/>
      <c r="G55" s="144"/>
    </row>
    <row r="56" spans="1:9" s="28" customFormat="1">
      <c r="A56" s="29"/>
      <c r="B56" s="162" t="s">
        <v>332</v>
      </c>
      <c r="C56" s="162" t="s">
        <v>313</v>
      </c>
      <c r="D56" s="510">
        <v>0.1</v>
      </c>
      <c r="E56" s="510">
        <v>1.2800000000000001E-2</v>
      </c>
      <c r="F56" s="510"/>
      <c r="G56" s="144"/>
    </row>
    <row r="57" spans="1:9" s="28" customFormat="1" ht="14.25">
      <c r="A57" s="29"/>
      <c r="B57" s="199"/>
      <c r="C57" s="200"/>
      <c r="D57" s="940"/>
      <c r="E57" s="940"/>
      <c r="G57" s="913"/>
      <c r="H57" s="930"/>
    </row>
    <row r="58" spans="1:9" s="28" customFormat="1" ht="14.25">
      <c r="B58" s="32" t="s">
        <v>726</v>
      </c>
      <c r="C58" s="31"/>
      <c r="D58" s="935"/>
      <c r="E58" s="935"/>
    </row>
    <row r="59" spans="1:9" s="231" customFormat="1">
      <c r="B59" s="931" t="s">
        <v>72</v>
      </c>
      <c r="C59" s="932" t="s">
        <v>637</v>
      </c>
      <c r="D59" s="935"/>
      <c r="E59" s="935"/>
      <c r="F59" s="941"/>
      <c r="G59" s="942"/>
      <c r="H59" s="935"/>
      <c r="I59" s="943"/>
    </row>
    <row r="60" spans="1:9" s="28" customFormat="1" ht="6.75" customHeight="1">
      <c r="B60" s="33"/>
      <c r="C60" s="914"/>
      <c r="D60" s="935"/>
      <c r="E60" s="935"/>
    </row>
    <row r="61" spans="1:9" s="28" customFormat="1" ht="14.25">
      <c r="A61" s="29"/>
      <c r="B61" s="76" t="s">
        <v>139</v>
      </c>
      <c r="C61" s="335"/>
      <c r="D61" s="334">
        <v>2016</v>
      </c>
      <c r="F61" s="29"/>
    </row>
    <row r="62" spans="1:9" s="28" customFormat="1" ht="14.25">
      <c r="A62" s="29"/>
      <c r="B62" s="80">
        <v>1</v>
      </c>
      <c r="C62" s="162" t="s">
        <v>371</v>
      </c>
      <c r="D62" s="944">
        <f>+D36*D63</f>
        <v>254294.69999999998</v>
      </c>
      <c r="G62" s="144"/>
    </row>
    <row r="63" spans="1:9" s="28" customFormat="1">
      <c r="A63" s="29"/>
      <c r="B63" s="80">
        <v>2</v>
      </c>
      <c r="C63" s="162" t="s">
        <v>425</v>
      </c>
      <c r="D63" s="944">
        <v>0.3</v>
      </c>
      <c r="G63" s="144"/>
    </row>
    <row r="64" spans="1:9" s="28" customFormat="1" ht="19.5" customHeight="1">
      <c r="A64" s="29"/>
      <c r="B64" s="372"/>
      <c r="C64" s="372" t="s">
        <v>642</v>
      </c>
      <c r="D64" s="947"/>
      <c r="G64" s="144"/>
    </row>
    <row r="65" spans="1:9" s="28" customFormat="1" ht="27">
      <c r="A65" s="29"/>
      <c r="B65" s="80">
        <v>3</v>
      </c>
      <c r="C65" s="162" t="s">
        <v>373</v>
      </c>
      <c r="D65" s="948">
        <v>0.95</v>
      </c>
      <c r="G65" s="144"/>
    </row>
    <row r="66" spans="1:9" s="28" customFormat="1" ht="27">
      <c r="A66" s="29"/>
      <c r="B66" s="80">
        <v>4</v>
      </c>
      <c r="C66" s="162" t="s">
        <v>374</v>
      </c>
      <c r="D66" s="948">
        <v>0.05</v>
      </c>
      <c r="G66" s="144"/>
    </row>
    <row r="67" spans="1:9" s="28" customFormat="1">
      <c r="B67" s="949"/>
      <c r="C67" s="234"/>
      <c r="D67" s="945"/>
      <c r="E67" s="945"/>
      <c r="F67" s="945"/>
      <c r="G67" s="945"/>
      <c r="H67" s="930"/>
    </row>
    <row r="68" spans="1:9" ht="14.25">
      <c r="B68" s="32" t="s">
        <v>413</v>
      </c>
    </row>
    <row r="69" spans="1:9" s="28" customFormat="1" ht="7.5" customHeight="1" thickBot="1">
      <c r="B69" s="931"/>
      <c r="C69" s="950"/>
      <c r="D69" s="935"/>
      <c r="E69" s="935"/>
      <c r="F69" s="935"/>
      <c r="G69" s="943"/>
      <c r="H69" s="935"/>
      <c r="I69" s="943"/>
    </row>
    <row r="70" spans="1:9" s="28" customFormat="1" ht="31.5" customHeight="1" thickTop="1" thickBot="1">
      <c r="B70" s="951" t="s">
        <v>209</v>
      </c>
      <c r="C70" s="98" t="s">
        <v>123</v>
      </c>
      <c r="D70" s="951" t="s">
        <v>223</v>
      </c>
      <c r="E70" s="951" t="s">
        <v>225</v>
      </c>
      <c r="F70" s="951">
        <v>440290</v>
      </c>
      <c r="G70" s="951">
        <v>310100</v>
      </c>
      <c r="H70" s="951" t="s">
        <v>754</v>
      </c>
    </row>
    <row r="71" spans="1:9" s="28" customFormat="1" ht="42" customHeight="1" thickTop="1" thickBot="1">
      <c r="B71" s="98" t="s">
        <v>139</v>
      </c>
      <c r="C71" s="951" t="s">
        <v>210</v>
      </c>
      <c r="D71" s="951" t="s">
        <v>224</v>
      </c>
      <c r="E71" s="951" t="s">
        <v>265</v>
      </c>
      <c r="F71" s="951" t="s">
        <v>222</v>
      </c>
      <c r="G71" s="951" t="s">
        <v>640</v>
      </c>
      <c r="H71" s="951" t="s">
        <v>227</v>
      </c>
    </row>
    <row r="72" spans="1:9" ht="86.25" thickTop="1" thickBot="1">
      <c r="A72" s="28"/>
      <c r="B72" s="952" t="s">
        <v>197</v>
      </c>
      <c r="C72" s="953" t="s">
        <v>134</v>
      </c>
      <c r="D72" s="954" t="s">
        <v>783</v>
      </c>
      <c r="E72" s="954" t="s">
        <v>777</v>
      </c>
      <c r="F72" s="954" t="s">
        <v>778</v>
      </c>
      <c r="G72" s="954" t="s">
        <v>784</v>
      </c>
      <c r="H72" s="954" t="s">
        <v>782</v>
      </c>
    </row>
    <row r="73" spans="1:9" ht="14.25" thickTop="1">
      <c r="B73" s="915">
        <v>1.1000000000000001</v>
      </c>
      <c r="C73" s="110" t="s">
        <v>34</v>
      </c>
      <c r="D73" s="955">
        <f>+D62</f>
        <v>254294.69999999998</v>
      </c>
      <c r="E73" s="955"/>
      <c r="F73" s="955"/>
      <c r="G73" s="955">
        <f>+D37</f>
        <v>199200</v>
      </c>
      <c r="H73" s="955"/>
    </row>
    <row r="74" spans="1:9">
      <c r="B74" s="916">
        <v>1.2</v>
      </c>
      <c r="C74" s="111" t="s">
        <v>35</v>
      </c>
      <c r="D74" s="956">
        <f>+D14+E14</f>
        <v>77.8</v>
      </c>
      <c r="E74" s="956">
        <f>F14+G14</f>
        <v>21309.9</v>
      </c>
      <c r="F74" s="956">
        <f>+H14</f>
        <v>56</v>
      </c>
      <c r="G74" s="956"/>
      <c r="H74" s="956">
        <f>+D29+E29+F29+G29</f>
        <v>345.20699999999999</v>
      </c>
    </row>
    <row r="75" spans="1:9">
      <c r="B75" s="916">
        <v>1.3</v>
      </c>
      <c r="C75" s="111" t="s">
        <v>590</v>
      </c>
      <c r="D75" s="956"/>
      <c r="E75" s="956"/>
      <c r="F75" s="956"/>
      <c r="G75" s="956"/>
      <c r="H75" s="956"/>
    </row>
    <row r="76" spans="1:9">
      <c r="B76" s="916">
        <v>1.4</v>
      </c>
      <c r="C76" s="111" t="s">
        <v>36</v>
      </c>
      <c r="D76" s="956"/>
      <c r="E76" s="956"/>
      <c r="F76" s="956">
        <f>H15</f>
        <v>12.3</v>
      </c>
      <c r="G76" s="956"/>
      <c r="H76" s="956">
        <f>+D30+E30+F30+G30</f>
        <v>0</v>
      </c>
    </row>
    <row r="77" spans="1:9" ht="14.25" thickBot="1">
      <c r="B77" s="916">
        <v>1.5</v>
      </c>
      <c r="C77" s="111" t="s">
        <v>185</v>
      </c>
      <c r="D77" s="956"/>
      <c r="E77" s="956"/>
      <c r="F77" s="956"/>
      <c r="G77" s="956"/>
      <c r="H77" s="956"/>
    </row>
    <row r="78" spans="1:9" ht="15.75" thickTop="1" thickBot="1">
      <c r="B78" s="917">
        <v>1</v>
      </c>
      <c r="C78" s="112" t="s">
        <v>136</v>
      </c>
      <c r="D78" s="957">
        <f>D73+D74-D76+D77-D75</f>
        <v>254372.49999999997</v>
      </c>
      <c r="E78" s="957">
        <f>E73+E74-E76+E77-E75</f>
        <v>21309.9</v>
      </c>
      <c r="F78" s="957">
        <f>F73+F74-F76+F77-F75</f>
        <v>43.7</v>
      </c>
      <c r="G78" s="957">
        <f>G73+G74-G76+G77-G75</f>
        <v>199200</v>
      </c>
      <c r="H78" s="957">
        <f>H73+H74-H76+H77-H75</f>
        <v>345.20699999999999</v>
      </c>
    </row>
    <row r="79" spans="1:9" ht="15" thickTop="1">
      <c r="B79" s="918">
        <v>2</v>
      </c>
      <c r="C79" s="100" t="s">
        <v>186</v>
      </c>
      <c r="D79" s="958">
        <f>SUM(D80:D83)</f>
        <v>0</v>
      </c>
      <c r="E79" s="958">
        <f>SUM(E80:E83)</f>
        <v>0</v>
      </c>
      <c r="F79" s="958">
        <f>SUM(F80:F83)</f>
        <v>0</v>
      </c>
      <c r="G79" s="958">
        <f>SUM(G80:G83)</f>
        <v>0</v>
      </c>
      <c r="H79" s="958">
        <f>SUM(H80:H83)</f>
        <v>0</v>
      </c>
    </row>
    <row r="80" spans="1:9" hidden="1">
      <c r="B80" s="916">
        <v>2.1</v>
      </c>
      <c r="C80" s="111" t="s">
        <v>188</v>
      </c>
      <c r="D80" s="956"/>
      <c r="E80" s="956"/>
      <c r="F80" s="956"/>
      <c r="G80" s="956"/>
      <c r="H80" s="956"/>
    </row>
    <row r="81" spans="2:8" hidden="1">
      <c r="B81" s="916">
        <v>2.2000000000000002</v>
      </c>
      <c r="C81" s="111" t="s">
        <v>143</v>
      </c>
      <c r="D81" s="956"/>
      <c r="E81" s="956"/>
      <c r="F81" s="956"/>
      <c r="G81" s="956"/>
      <c r="H81" s="956"/>
    </row>
    <row r="82" spans="2:8" ht="15" hidden="1" customHeight="1">
      <c r="B82" s="916">
        <v>2.2999999999999998</v>
      </c>
      <c r="C82" s="111" t="s">
        <v>137</v>
      </c>
      <c r="D82" s="959"/>
      <c r="E82" s="959"/>
      <c r="F82" s="959"/>
      <c r="G82" s="959"/>
      <c r="H82" s="959"/>
    </row>
    <row r="83" spans="2:8" hidden="1">
      <c r="B83" s="916">
        <v>2.4</v>
      </c>
      <c r="C83" s="111" t="s">
        <v>138</v>
      </c>
      <c r="D83" s="956"/>
      <c r="E83" s="956"/>
      <c r="F83" s="956"/>
      <c r="G83" s="956"/>
      <c r="H83" s="956"/>
    </row>
    <row r="84" spans="2:8" ht="14.25">
      <c r="B84" s="919">
        <v>3</v>
      </c>
      <c r="C84" s="113" t="s">
        <v>187</v>
      </c>
      <c r="D84" s="960">
        <f>SUM(D85:D88)</f>
        <v>0</v>
      </c>
      <c r="E84" s="960">
        <f>SUM(E85:E88)</f>
        <v>0</v>
      </c>
      <c r="F84" s="960">
        <f>SUM(F85:F88)</f>
        <v>0</v>
      </c>
      <c r="G84" s="960">
        <f>SUM(G85:G88)</f>
        <v>0</v>
      </c>
      <c r="H84" s="960">
        <f>SUM(H85:H88)</f>
        <v>0</v>
      </c>
    </row>
    <row r="85" spans="2:8" hidden="1">
      <c r="B85" s="916">
        <v>3.1</v>
      </c>
      <c r="C85" s="111" t="s">
        <v>188</v>
      </c>
      <c r="D85" s="956"/>
      <c r="E85" s="956"/>
      <c r="F85" s="956"/>
      <c r="G85" s="956"/>
      <c r="H85" s="956"/>
    </row>
    <row r="86" spans="2:8" hidden="1">
      <c r="B86" s="916">
        <v>3.2</v>
      </c>
      <c r="C86" s="111" t="s">
        <v>143</v>
      </c>
      <c r="D86" s="956"/>
      <c r="E86" s="956"/>
      <c r="F86" s="956"/>
      <c r="G86" s="956"/>
      <c r="H86" s="956"/>
    </row>
    <row r="87" spans="2:8" ht="12.75" hidden="1" customHeight="1">
      <c r="B87" s="916">
        <v>3.3</v>
      </c>
      <c r="C87" s="111" t="s">
        <v>137</v>
      </c>
      <c r="D87" s="959"/>
      <c r="E87" s="959"/>
      <c r="F87" s="959"/>
      <c r="G87" s="959"/>
      <c r="H87" s="959"/>
    </row>
    <row r="88" spans="2:8" hidden="1">
      <c r="B88" s="916">
        <v>3.4</v>
      </c>
      <c r="C88" s="111" t="s">
        <v>138</v>
      </c>
      <c r="D88" s="956"/>
      <c r="E88" s="956"/>
      <c r="F88" s="956"/>
      <c r="G88" s="956"/>
      <c r="H88" s="956"/>
    </row>
    <row r="89" spans="2:8" ht="14.25">
      <c r="B89" s="919">
        <v>4</v>
      </c>
      <c r="C89" s="113" t="s">
        <v>189</v>
      </c>
      <c r="D89" s="960">
        <f>SUM(D90:D93)</f>
        <v>0</v>
      </c>
      <c r="E89" s="960">
        <f>SUM(E90:E93)</f>
        <v>0</v>
      </c>
      <c r="F89" s="960">
        <f>SUM(F90:F93)</f>
        <v>0</v>
      </c>
      <c r="G89" s="960">
        <f>SUM(G90:G93)</f>
        <v>0</v>
      </c>
      <c r="H89" s="960">
        <f>SUM(H90:H93)</f>
        <v>0</v>
      </c>
    </row>
    <row r="90" spans="2:8" hidden="1">
      <c r="B90" s="920">
        <v>4.0999999999999996</v>
      </c>
      <c r="C90" s="166" t="s">
        <v>190</v>
      </c>
      <c r="D90" s="961"/>
      <c r="E90" s="961"/>
      <c r="F90" s="961"/>
      <c r="G90" s="961"/>
      <c r="H90" s="961"/>
    </row>
    <row r="91" spans="2:8" hidden="1">
      <c r="B91" s="916">
        <v>4.2</v>
      </c>
      <c r="C91" s="111" t="s">
        <v>191</v>
      </c>
      <c r="D91" s="959"/>
      <c r="E91" s="959"/>
      <c r="F91" s="959"/>
      <c r="G91" s="959"/>
      <c r="H91" s="959"/>
    </row>
    <row r="92" spans="2:8" hidden="1">
      <c r="B92" s="916">
        <v>4.3</v>
      </c>
      <c r="C92" s="111" t="s">
        <v>192</v>
      </c>
      <c r="D92" s="956"/>
      <c r="E92" s="956"/>
      <c r="F92" s="956"/>
      <c r="G92" s="956"/>
      <c r="H92" s="956"/>
    </row>
    <row r="93" spans="2:8" hidden="1">
      <c r="B93" s="921">
        <v>4.4000000000000004</v>
      </c>
      <c r="C93" s="164" t="s">
        <v>50</v>
      </c>
      <c r="D93" s="962"/>
      <c r="E93" s="962"/>
      <c r="F93" s="962"/>
      <c r="G93" s="962"/>
      <c r="H93" s="962"/>
    </row>
    <row r="94" spans="2:8" ht="15" customHeight="1">
      <c r="B94" s="922">
        <v>5</v>
      </c>
      <c r="C94" s="195" t="s">
        <v>193</v>
      </c>
      <c r="D94" s="960">
        <f>SUM(D95:D100)</f>
        <v>0</v>
      </c>
      <c r="E94" s="960">
        <f>SUM(E95:E100)</f>
        <v>0</v>
      </c>
      <c r="F94" s="960">
        <f>SUM(F95:F100)</f>
        <v>0</v>
      </c>
      <c r="G94" s="960">
        <f>SUM(G95:G100)</f>
        <v>0</v>
      </c>
      <c r="H94" s="960">
        <f>SUM(H95:H100)</f>
        <v>0</v>
      </c>
    </row>
    <row r="95" spans="2:8" ht="15" customHeight="1">
      <c r="B95" s="920">
        <v>5.0999999999999996</v>
      </c>
      <c r="C95" s="166" t="s">
        <v>188</v>
      </c>
      <c r="D95" s="963"/>
      <c r="E95" s="963"/>
      <c r="F95" s="963"/>
      <c r="G95" s="963"/>
      <c r="H95" s="963"/>
    </row>
    <row r="96" spans="2:8" ht="15" customHeight="1">
      <c r="B96" s="916">
        <v>5.2</v>
      </c>
      <c r="C96" s="111" t="s">
        <v>48</v>
      </c>
      <c r="D96" s="963"/>
      <c r="E96" s="963"/>
      <c r="F96" s="963"/>
      <c r="G96" s="963"/>
      <c r="H96" s="963"/>
    </row>
    <row r="97" spans="2:8" ht="15" customHeight="1">
      <c r="B97" s="916">
        <v>5.3</v>
      </c>
      <c r="C97" s="111" t="s">
        <v>49</v>
      </c>
      <c r="D97" s="963"/>
      <c r="E97" s="963"/>
      <c r="F97" s="963"/>
      <c r="G97" s="963"/>
      <c r="H97" s="963"/>
    </row>
    <row r="98" spans="2:8" ht="15" customHeight="1">
      <c r="B98" s="916">
        <v>5.4</v>
      </c>
      <c r="C98" s="111" t="s">
        <v>192</v>
      </c>
      <c r="D98" s="963"/>
      <c r="E98" s="963"/>
      <c r="F98" s="963"/>
      <c r="G98" s="963"/>
      <c r="H98" s="963"/>
    </row>
    <row r="99" spans="2:8" ht="15" customHeight="1">
      <c r="B99" s="916">
        <v>5.5</v>
      </c>
      <c r="C99" s="111" t="s">
        <v>585</v>
      </c>
      <c r="D99" s="963"/>
      <c r="E99" s="963"/>
      <c r="F99" s="963"/>
      <c r="G99" s="963"/>
      <c r="H99" s="963"/>
    </row>
    <row r="100" spans="2:8" ht="15" customHeight="1">
      <c r="B100" s="921">
        <v>5.6</v>
      </c>
      <c r="C100" s="164" t="s">
        <v>200</v>
      </c>
      <c r="D100" s="958"/>
      <c r="E100" s="958"/>
      <c r="F100" s="958"/>
      <c r="G100" s="958"/>
      <c r="H100" s="958"/>
    </row>
    <row r="101" spans="2:8" ht="15" customHeight="1" thickBot="1">
      <c r="B101" s="923">
        <v>6</v>
      </c>
      <c r="C101" s="99" t="s">
        <v>37</v>
      </c>
      <c r="D101" s="963"/>
      <c r="E101" s="963"/>
      <c r="F101" s="963"/>
      <c r="G101" s="963"/>
      <c r="H101" s="963"/>
    </row>
    <row r="102" spans="2:8" ht="15.75" thickTop="1" thickBot="1">
      <c r="B102" s="917">
        <v>7</v>
      </c>
      <c r="C102" s="112" t="s">
        <v>38</v>
      </c>
      <c r="D102" s="957">
        <f>D78-D79+D84+D89-D94-D101</f>
        <v>254372.49999999997</v>
      </c>
      <c r="E102" s="957">
        <f>E78-E79+E84+E89-E94-E101</f>
        <v>21309.9</v>
      </c>
      <c r="F102" s="957">
        <f>F78-F79+F84+F89-F94-F101</f>
        <v>43.7</v>
      </c>
      <c r="G102" s="957">
        <f>G78-G79+G84+G89-G94-G101</f>
        <v>199200</v>
      </c>
      <c r="H102" s="957">
        <f>H78-H79+H84+H89-H94-H101</f>
        <v>345.20699999999999</v>
      </c>
    </row>
    <row r="103" spans="2:8" ht="15" thickTop="1">
      <c r="B103" s="924">
        <v>7.1</v>
      </c>
      <c r="C103" s="114" t="s">
        <v>140</v>
      </c>
      <c r="D103" s="964">
        <f>+D104+D105</f>
        <v>0</v>
      </c>
      <c r="E103" s="964">
        <f>+E104+E105</f>
        <v>0</v>
      </c>
      <c r="F103" s="964">
        <f>+F104+F105</f>
        <v>0</v>
      </c>
      <c r="G103" s="964">
        <f>+G104+G105</f>
        <v>9960</v>
      </c>
      <c r="H103" s="964">
        <f>+H104+H105</f>
        <v>345.20699999999999</v>
      </c>
    </row>
    <row r="104" spans="2:8">
      <c r="B104" s="916" t="s">
        <v>168</v>
      </c>
      <c r="C104" s="111" t="s">
        <v>43</v>
      </c>
      <c r="D104" s="956"/>
      <c r="E104" s="956"/>
      <c r="F104" s="956"/>
      <c r="G104" s="956"/>
      <c r="H104" s="956"/>
    </row>
    <row r="105" spans="2:8">
      <c r="B105" s="916" t="s">
        <v>169</v>
      </c>
      <c r="C105" s="111" t="s">
        <v>44</v>
      </c>
      <c r="D105" s="956"/>
      <c r="E105" s="956"/>
      <c r="F105" s="956"/>
      <c r="G105" s="956">
        <f>D37*D66</f>
        <v>9960</v>
      </c>
      <c r="H105" s="965">
        <f>+D29-D30+E29-E30+F29-F30+G29-G30</f>
        <v>345.20699999999999</v>
      </c>
    </row>
    <row r="106" spans="2:8" ht="14.25">
      <c r="B106" s="925">
        <v>7.2</v>
      </c>
      <c r="C106" s="115" t="s">
        <v>141</v>
      </c>
      <c r="D106" s="960">
        <f>+D107+D121+D126+D127+D128</f>
        <v>254372.49999999997</v>
      </c>
      <c r="E106" s="960">
        <f>+E107+E121+E126+E127+E128</f>
        <v>21309.9</v>
      </c>
      <c r="F106" s="960">
        <f>+F107+F121+F126+F127+F128</f>
        <v>43.7</v>
      </c>
      <c r="G106" s="960">
        <f>+G107+G121+G126+G127+G128</f>
        <v>189240</v>
      </c>
      <c r="H106" s="960">
        <f>+H107+H121+H126+H127+H128</f>
        <v>0</v>
      </c>
    </row>
    <row r="107" spans="2:8">
      <c r="B107" s="916" t="s">
        <v>170</v>
      </c>
      <c r="C107" s="111" t="s">
        <v>194</v>
      </c>
      <c r="D107" s="956">
        <f>+SUM(D108:D120)</f>
        <v>2322.5149999999999</v>
      </c>
      <c r="E107" s="966">
        <f>+SUM(E108:E120)</f>
        <v>18.732799999999997</v>
      </c>
      <c r="F107" s="966">
        <f>+SUM(F108:F120)</f>
        <v>3.0710000000000002</v>
      </c>
      <c r="G107" s="956">
        <f>+SUM(G108:G120)</f>
        <v>0</v>
      </c>
      <c r="H107" s="956">
        <f>+SUM(H108:H120)</f>
        <v>0</v>
      </c>
    </row>
    <row r="108" spans="2:8">
      <c r="B108" s="926" t="s">
        <v>171</v>
      </c>
      <c r="C108" s="116" t="s">
        <v>333</v>
      </c>
      <c r="D108" s="965">
        <f t="shared" ref="D108:D120" si="1">D45</f>
        <v>0</v>
      </c>
      <c r="E108" s="967">
        <f t="shared" ref="E108:E120" si="2">+E45</f>
        <v>0</v>
      </c>
      <c r="F108" s="968">
        <f t="shared" ref="F108:F120" si="3">F45</f>
        <v>0</v>
      </c>
      <c r="G108" s="965"/>
      <c r="H108" s="965"/>
    </row>
    <row r="109" spans="2:8" ht="27">
      <c r="B109" s="926" t="s">
        <v>172</v>
      </c>
      <c r="C109" s="116" t="s">
        <v>345</v>
      </c>
      <c r="D109" s="965">
        <f t="shared" si="1"/>
        <v>0</v>
      </c>
      <c r="E109" s="967">
        <f t="shared" si="2"/>
        <v>0</v>
      </c>
      <c r="F109" s="968">
        <f t="shared" si="3"/>
        <v>0</v>
      </c>
      <c r="G109" s="965"/>
      <c r="H109" s="965"/>
    </row>
    <row r="110" spans="2:8">
      <c r="B110" s="926" t="s">
        <v>173</v>
      </c>
      <c r="C110" s="116" t="s">
        <v>334</v>
      </c>
      <c r="D110" s="965">
        <f t="shared" si="1"/>
        <v>0</v>
      </c>
      <c r="E110" s="967">
        <f t="shared" si="2"/>
        <v>18.72</v>
      </c>
      <c r="F110" s="968">
        <f t="shared" si="3"/>
        <v>0</v>
      </c>
      <c r="G110" s="965"/>
      <c r="H110" s="965"/>
    </row>
    <row r="111" spans="2:8">
      <c r="B111" s="926" t="s">
        <v>174</v>
      </c>
      <c r="C111" s="116" t="s">
        <v>335</v>
      </c>
      <c r="D111" s="965">
        <f t="shared" si="1"/>
        <v>0</v>
      </c>
      <c r="E111" s="967">
        <f t="shared" si="2"/>
        <v>0</v>
      </c>
      <c r="F111" s="968">
        <f t="shared" si="3"/>
        <v>0</v>
      </c>
      <c r="G111" s="965"/>
      <c r="H111" s="965"/>
    </row>
    <row r="112" spans="2:8">
      <c r="B112" s="926" t="s">
        <v>325</v>
      </c>
      <c r="C112" s="116" t="s">
        <v>343</v>
      </c>
      <c r="D112" s="965">
        <f t="shared" si="1"/>
        <v>0</v>
      </c>
      <c r="E112" s="967">
        <f t="shared" si="2"/>
        <v>0</v>
      </c>
      <c r="F112" s="968">
        <f t="shared" si="3"/>
        <v>0</v>
      </c>
      <c r="G112" s="965"/>
      <c r="H112" s="965"/>
    </row>
    <row r="113" spans="2:8">
      <c r="B113" s="926" t="s">
        <v>326</v>
      </c>
      <c r="C113" s="116" t="s">
        <v>336</v>
      </c>
      <c r="D113" s="965">
        <f t="shared" si="1"/>
        <v>0</v>
      </c>
      <c r="E113" s="967">
        <f t="shared" si="2"/>
        <v>0</v>
      </c>
      <c r="F113" s="968">
        <f t="shared" si="3"/>
        <v>2.1760000000000002</v>
      </c>
      <c r="G113" s="965"/>
      <c r="H113" s="965"/>
    </row>
    <row r="114" spans="2:8">
      <c r="B114" s="926" t="s">
        <v>327</v>
      </c>
      <c r="C114" s="116" t="s">
        <v>337</v>
      </c>
      <c r="D114" s="965">
        <f t="shared" si="1"/>
        <v>0</v>
      </c>
      <c r="E114" s="967">
        <f t="shared" si="2"/>
        <v>0</v>
      </c>
      <c r="F114" s="968">
        <f t="shared" si="3"/>
        <v>0.89500000000000002</v>
      </c>
      <c r="G114" s="965"/>
      <c r="H114" s="965"/>
    </row>
    <row r="115" spans="2:8">
      <c r="B115" s="926" t="s">
        <v>328</v>
      </c>
      <c r="C115" s="116" t="s">
        <v>338</v>
      </c>
      <c r="D115" s="965">
        <f t="shared" si="1"/>
        <v>6</v>
      </c>
      <c r="E115" s="967">
        <f t="shared" si="2"/>
        <v>0</v>
      </c>
      <c r="F115" s="968">
        <f t="shared" si="3"/>
        <v>0</v>
      </c>
      <c r="G115" s="965"/>
      <c r="H115" s="965"/>
    </row>
    <row r="116" spans="2:8">
      <c r="B116" s="926" t="s">
        <v>329</v>
      </c>
      <c r="C116" s="116" t="s">
        <v>339</v>
      </c>
      <c r="D116" s="965">
        <f t="shared" si="1"/>
        <v>0</v>
      </c>
      <c r="E116" s="967">
        <f t="shared" si="2"/>
        <v>0</v>
      </c>
      <c r="F116" s="968">
        <f t="shared" si="3"/>
        <v>0</v>
      </c>
      <c r="G116" s="965"/>
      <c r="H116" s="965"/>
    </row>
    <row r="117" spans="2:8">
      <c r="B117" s="926" t="s">
        <v>330</v>
      </c>
      <c r="C117" s="116" t="s">
        <v>340</v>
      </c>
      <c r="D117" s="965">
        <f t="shared" si="1"/>
        <v>2309.54</v>
      </c>
      <c r="E117" s="967">
        <f t="shared" si="2"/>
        <v>0</v>
      </c>
      <c r="F117" s="968">
        <f t="shared" si="3"/>
        <v>0</v>
      </c>
      <c r="G117" s="965"/>
      <c r="H117" s="965"/>
    </row>
    <row r="118" spans="2:8" ht="27">
      <c r="B118" s="926" t="s">
        <v>331</v>
      </c>
      <c r="C118" s="116" t="s">
        <v>341</v>
      </c>
      <c r="D118" s="965">
        <f t="shared" si="1"/>
        <v>6.875</v>
      </c>
      <c r="E118" s="967">
        <f t="shared" si="2"/>
        <v>0</v>
      </c>
      <c r="F118" s="968">
        <f t="shared" si="3"/>
        <v>0</v>
      </c>
      <c r="G118" s="965"/>
      <c r="H118" s="965"/>
    </row>
    <row r="119" spans="2:8">
      <c r="B119" s="926" t="s">
        <v>332</v>
      </c>
      <c r="C119" s="116" t="s">
        <v>313</v>
      </c>
      <c r="D119" s="965">
        <f t="shared" si="1"/>
        <v>0.1</v>
      </c>
      <c r="E119" s="967">
        <f t="shared" si="2"/>
        <v>1.2800000000000001E-2</v>
      </c>
      <c r="F119" s="968">
        <f t="shared" si="3"/>
        <v>0</v>
      </c>
      <c r="G119" s="965"/>
      <c r="H119" s="965"/>
    </row>
    <row r="120" spans="2:8">
      <c r="B120" s="926" t="s">
        <v>342</v>
      </c>
      <c r="C120" s="116" t="s">
        <v>344</v>
      </c>
      <c r="D120" s="965">
        <f t="shared" si="1"/>
        <v>0</v>
      </c>
      <c r="E120" s="967">
        <f t="shared" si="2"/>
        <v>0</v>
      </c>
      <c r="F120" s="968">
        <f t="shared" si="3"/>
        <v>0</v>
      </c>
      <c r="G120" s="965"/>
      <c r="H120" s="965"/>
    </row>
    <row r="121" spans="2:8">
      <c r="B121" s="916" t="s">
        <v>175</v>
      </c>
      <c r="C121" s="111" t="s">
        <v>195</v>
      </c>
      <c r="D121" s="956">
        <f>D122+D123+D124+D125</f>
        <v>0</v>
      </c>
      <c r="E121" s="956">
        <f t="shared" ref="E121:G121" si="4">E122+E123+E124+E125</f>
        <v>0</v>
      </c>
      <c r="F121" s="956">
        <f t="shared" si="4"/>
        <v>0</v>
      </c>
      <c r="G121" s="956">
        <f t="shared" si="4"/>
        <v>0</v>
      </c>
      <c r="H121" s="956">
        <f>H122+H123+H124+H125</f>
        <v>0</v>
      </c>
    </row>
    <row r="122" spans="2:8" ht="27">
      <c r="B122" s="926" t="s">
        <v>176</v>
      </c>
      <c r="C122" s="116" t="s">
        <v>315</v>
      </c>
      <c r="D122" s="956"/>
      <c r="E122" s="956"/>
      <c r="F122" s="956"/>
      <c r="G122" s="956"/>
      <c r="H122" s="956"/>
    </row>
    <row r="123" spans="2:8">
      <c r="B123" s="926" t="s">
        <v>177</v>
      </c>
      <c r="C123" s="116" t="s">
        <v>245</v>
      </c>
      <c r="D123" s="965"/>
      <c r="E123" s="965"/>
      <c r="F123" s="965"/>
      <c r="G123" s="965"/>
      <c r="H123" s="927"/>
    </row>
    <row r="124" spans="2:8">
      <c r="B124" s="926" t="s">
        <v>247</v>
      </c>
      <c r="C124" s="116" t="s">
        <v>246</v>
      </c>
      <c r="D124" s="965"/>
      <c r="E124" s="965"/>
      <c r="F124" s="965"/>
      <c r="G124" s="965"/>
      <c r="H124" s="965"/>
    </row>
    <row r="125" spans="2:8">
      <c r="B125" s="926" t="s">
        <v>301</v>
      </c>
      <c r="C125" s="116" t="s">
        <v>303</v>
      </c>
      <c r="D125" s="965"/>
      <c r="E125" s="965"/>
      <c r="F125" s="965"/>
      <c r="G125" s="965"/>
      <c r="H125" s="965"/>
    </row>
    <row r="126" spans="2:8">
      <c r="B126" s="916" t="s">
        <v>178</v>
      </c>
      <c r="C126" s="111" t="s">
        <v>39</v>
      </c>
      <c r="D126" s="956">
        <f>D14+E14+D62-D107</f>
        <v>252049.98499999996</v>
      </c>
      <c r="E126" s="956">
        <f>F14+G14-E107</f>
        <v>21291.1672</v>
      </c>
      <c r="F126" s="956">
        <f>+H14-H15-F107</f>
        <v>40.629000000000005</v>
      </c>
      <c r="G126" s="956">
        <f>+D37*D65</f>
        <v>189240</v>
      </c>
      <c r="H126" s="956"/>
    </row>
    <row r="127" spans="2:8">
      <c r="B127" s="916" t="s">
        <v>179</v>
      </c>
      <c r="C127" s="111" t="s">
        <v>40</v>
      </c>
      <c r="D127" s="956"/>
      <c r="E127" s="956"/>
      <c r="F127" s="956"/>
      <c r="G127" s="956"/>
      <c r="H127" s="956"/>
    </row>
    <row r="128" spans="2:8" ht="14.25" thickBot="1">
      <c r="B128" s="916" t="s">
        <v>180</v>
      </c>
      <c r="C128" s="111" t="s">
        <v>41</v>
      </c>
      <c r="D128" s="956"/>
      <c r="E128" s="956"/>
      <c r="F128" s="956"/>
      <c r="G128" s="956"/>
      <c r="H128" s="956"/>
    </row>
    <row r="129" spans="2:8" ht="15.75" thickTop="1" thickBot="1">
      <c r="B129" s="928">
        <v>7.3</v>
      </c>
      <c r="C129" s="112" t="s">
        <v>42</v>
      </c>
      <c r="D129" s="957">
        <f>+D102-D103-D106</f>
        <v>0</v>
      </c>
      <c r="E129" s="957">
        <f>+E102-E103-E106</f>
        <v>0</v>
      </c>
      <c r="F129" s="957">
        <f>+F102-F103-F106</f>
        <v>0</v>
      </c>
      <c r="G129" s="957">
        <f>+G102-G103-G106</f>
        <v>0</v>
      </c>
      <c r="H129" s="957">
        <f>+H102-H103-H106</f>
        <v>0</v>
      </c>
    </row>
    <row r="130" spans="2:8" ht="14.25" thickTop="1">
      <c r="B130" s="30"/>
      <c r="C130" s="31"/>
      <c r="D130" s="969"/>
      <c r="E130" s="969"/>
    </row>
    <row r="131" spans="2:8">
      <c r="B131" s="30"/>
      <c r="C131" s="31"/>
      <c r="D131" s="969"/>
      <c r="E131" s="969"/>
    </row>
    <row r="132" spans="2:8">
      <c r="B132" s="519" t="s">
        <v>75</v>
      </c>
      <c r="C132" s="31"/>
      <c r="D132" s="969"/>
      <c r="E132" s="969"/>
    </row>
  </sheetData>
  <hyperlinks>
    <hyperlink ref="B1" location="Սկիզբ!A1" display="Դեպի սկիզբ"/>
    <hyperlink ref="B132" location="'Մուտք 5'!B1" display="Դեպի վեր"/>
    <hyperlink ref="C5" r:id="rId1"/>
    <hyperlink ref="C20" r:id="rId2"/>
  </hyperlinks>
  <pageMargins left="0.2" right="0.28000000000000003" top="0.25" bottom="0.25" header="0.3" footer="0.3"/>
  <pageSetup paperSize="9" scale="68" orientation="landscape" horizontalDpi="300" verticalDpi="300" r:id="rId3"/>
  <rowBreaks count="1" manualBreakCount="1">
    <brk id="31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6"/>
  <sheetViews>
    <sheetView showGridLines="0" topLeftCell="A19" zoomScale="90" zoomScaleNormal="90" workbookViewId="0">
      <selection activeCell="H49" sqref="H49"/>
    </sheetView>
  </sheetViews>
  <sheetFormatPr defaultRowHeight="12.75"/>
  <cols>
    <col min="1" max="1" width="3.85546875" customWidth="1"/>
    <col min="2" max="2" width="7.5703125" customWidth="1"/>
    <col min="3" max="3" width="62.42578125" customWidth="1"/>
    <col min="4" max="5" width="14.85546875" style="159" customWidth="1"/>
    <col min="6" max="8" width="14.85546875" customWidth="1"/>
  </cols>
  <sheetData>
    <row r="1" spans="1:9" ht="13.5">
      <c r="B1" s="51" t="s">
        <v>76</v>
      </c>
    </row>
    <row r="2" spans="1:9" ht="20.25">
      <c r="B2" s="53" t="s">
        <v>118</v>
      </c>
    </row>
    <row r="3" spans="1:9" s="28" customFormat="1" ht="25.5" customHeight="1">
      <c r="B3" s="32" t="s">
        <v>324</v>
      </c>
      <c r="C3" s="50"/>
      <c r="D3" s="39"/>
      <c r="E3" s="39"/>
      <c r="F3" s="39"/>
      <c r="G3" s="70"/>
      <c r="H3" s="39"/>
      <c r="I3" s="70"/>
    </row>
    <row r="4" spans="1:9" s="28" customFormat="1" ht="14.25" customHeight="1">
      <c r="A4" s="29"/>
      <c r="B4" s="59" t="s">
        <v>139</v>
      </c>
      <c r="C4" s="60" t="s">
        <v>132</v>
      </c>
      <c r="D4" s="75">
        <v>2016</v>
      </c>
    </row>
    <row r="5" spans="1:9" s="28" customFormat="1" ht="14.25" customHeight="1">
      <c r="A5" s="29"/>
      <c r="B5" s="80"/>
      <c r="C5" s="162" t="s">
        <v>649</v>
      </c>
      <c r="D5" s="233">
        <f>'Մուտք 1'!F38-('Մուտք 1'!F76+'Մուտք 1'!F77+'Մուտք 1'!F78)</f>
        <v>957.60000000000014</v>
      </c>
    </row>
    <row r="6" spans="1:9" s="28" customFormat="1" ht="13.5">
      <c r="A6" s="29"/>
      <c r="B6" s="80"/>
      <c r="C6" s="162" t="s">
        <v>650</v>
      </c>
      <c r="D6" s="233">
        <f>'Մուտք 1'!F40</f>
        <v>1.8</v>
      </c>
    </row>
    <row r="7" spans="1:9" s="28" customFormat="1" ht="13.5">
      <c r="A7" s="29"/>
      <c r="B7" s="199"/>
      <c r="C7" s="234"/>
      <c r="D7" s="241"/>
      <c r="E7" s="241"/>
      <c r="F7" s="29"/>
    </row>
    <row r="8" spans="1:9" s="28" customFormat="1" ht="13.5">
      <c r="A8" s="29"/>
      <c r="B8" s="199"/>
      <c r="C8" s="234"/>
      <c r="D8" s="241"/>
      <c r="E8" s="241"/>
      <c r="F8" s="29"/>
    </row>
    <row r="9" spans="1:9" s="28" customFormat="1" ht="25.5" customHeight="1">
      <c r="B9" s="32" t="s">
        <v>370</v>
      </c>
      <c r="C9" s="50"/>
      <c r="D9" s="39"/>
      <c r="E9" s="39"/>
      <c r="F9" s="39"/>
      <c r="G9" s="70"/>
      <c r="H9" s="39"/>
      <c r="I9" s="70"/>
    </row>
    <row r="10" spans="1:9" s="28" customFormat="1" ht="14.25" customHeight="1">
      <c r="A10" s="29"/>
      <c r="B10" s="59" t="s">
        <v>139</v>
      </c>
      <c r="C10" s="60" t="s">
        <v>132</v>
      </c>
      <c r="D10" s="75">
        <v>2016</v>
      </c>
      <c r="E10" s="29"/>
    </row>
    <row r="11" spans="1:9" s="28" customFormat="1" ht="14.25">
      <c r="A11" s="29"/>
      <c r="B11" s="242"/>
      <c r="C11" s="162" t="s">
        <v>366</v>
      </c>
      <c r="D11" s="860">
        <v>0.96</v>
      </c>
      <c r="E11" s="450"/>
      <c r="F11" s="451"/>
      <c r="G11" s="432"/>
    </row>
    <row r="12" spans="1:9" s="231" customFormat="1" ht="6" customHeight="1">
      <c r="A12" s="230"/>
      <c r="B12" s="80"/>
      <c r="C12" s="42"/>
      <c r="D12" s="861"/>
      <c r="E12" s="29"/>
    </row>
    <row r="13" spans="1:9" s="28" customFormat="1" ht="14.25">
      <c r="A13" s="29"/>
      <c r="B13" s="242"/>
      <c r="C13" s="162" t="s">
        <v>365</v>
      </c>
      <c r="D13" s="862">
        <v>20000</v>
      </c>
      <c r="E13" s="29"/>
    </row>
    <row r="14" spans="1:9" s="28" customFormat="1" ht="27">
      <c r="A14" s="29"/>
      <c r="B14" s="80"/>
      <c r="C14" s="162" t="s">
        <v>219</v>
      </c>
      <c r="D14" s="226">
        <f>+D13*D20*D21/10^6</f>
        <v>25.8</v>
      </c>
      <c r="E14" s="29"/>
    </row>
    <row r="15" spans="1:9" s="28" customFormat="1" ht="14.25" customHeight="1">
      <c r="A15" s="29"/>
      <c r="B15" s="80"/>
      <c r="C15" s="162" t="s">
        <v>217</v>
      </c>
      <c r="D15" s="226">
        <f>+D14*Ջերմարարություն!$D$4</f>
        <v>92.88000000000001</v>
      </c>
      <c r="E15" s="365"/>
    </row>
    <row r="16" spans="1:9" s="28" customFormat="1" ht="27" customHeight="1">
      <c r="A16" s="29"/>
      <c r="B16" s="80"/>
      <c r="C16" s="162" t="s">
        <v>367</v>
      </c>
      <c r="D16" s="226">
        <v>0.5</v>
      </c>
      <c r="E16" s="29"/>
    </row>
    <row r="17" spans="1:8" s="28" customFormat="1" ht="27" customHeight="1">
      <c r="A17" s="29"/>
      <c r="B17" s="80"/>
      <c r="C17" s="162" t="s">
        <v>368</v>
      </c>
      <c r="D17" s="226">
        <v>0.5</v>
      </c>
      <c r="E17" s="29"/>
    </row>
    <row r="18" spans="1:8" ht="14.25">
      <c r="B18" s="126"/>
      <c r="C18" s="42" t="s">
        <v>311</v>
      </c>
      <c r="D18" s="153"/>
      <c r="E18" s="127"/>
      <c r="F18" s="143"/>
    </row>
    <row r="19" spans="1:8" s="28" customFormat="1" ht="13.5">
      <c r="A19" s="29"/>
      <c r="B19" s="307" t="s">
        <v>116</v>
      </c>
      <c r="C19" s="482" t="s">
        <v>220</v>
      </c>
      <c r="D19" s="308"/>
      <c r="E19" s="29"/>
    </row>
    <row r="20" spans="1:8" ht="27">
      <c r="B20" s="86"/>
      <c r="C20" s="44" t="s">
        <v>221</v>
      </c>
      <c r="D20" s="223">
        <v>1720</v>
      </c>
      <c r="E20" s="29"/>
      <c r="F20" s="143"/>
    </row>
    <row r="21" spans="1:8" ht="13.5">
      <c r="B21" s="86"/>
      <c r="C21" s="44" t="s">
        <v>218</v>
      </c>
      <c r="D21" s="72">
        <v>0.75</v>
      </c>
      <c r="E21" s="29"/>
      <c r="F21" s="143"/>
    </row>
    <row r="22" spans="1:8" ht="13.5">
      <c r="B22" s="51"/>
    </row>
    <row r="23" spans="1:8" ht="13.5">
      <c r="B23" s="51"/>
      <c r="H23" s="321"/>
    </row>
    <row r="24" spans="1:8" ht="14.25">
      <c r="B24" s="32" t="s">
        <v>415</v>
      </c>
      <c r="D24"/>
      <c r="E24"/>
    </row>
    <row r="25" spans="1:8" ht="7.5" customHeight="1" thickBot="1">
      <c r="B25" s="30"/>
      <c r="C25" s="31"/>
      <c r="D25" s="139"/>
      <c r="E25" s="139"/>
      <c r="F25" s="139"/>
      <c r="G25" s="139"/>
      <c r="H25" s="139"/>
    </row>
    <row r="26" spans="1:8" ht="28.5" thickTop="1" thickBot="1">
      <c r="C26" s="138" t="s">
        <v>594</v>
      </c>
      <c r="D26" s="160" t="s">
        <v>81</v>
      </c>
      <c r="E26" s="160" t="s">
        <v>45</v>
      </c>
      <c r="F26" s="160" t="s">
        <v>142</v>
      </c>
      <c r="G26" s="160" t="s">
        <v>183</v>
      </c>
      <c r="H26" s="160" t="s">
        <v>182</v>
      </c>
    </row>
    <row r="27" spans="1:8" ht="15" thickTop="1" thickBot="1">
      <c r="B27" s="392" t="s">
        <v>139</v>
      </c>
      <c r="C27" s="60" t="s">
        <v>216</v>
      </c>
      <c r="D27" s="406" t="s">
        <v>184</v>
      </c>
      <c r="E27" s="406" t="s">
        <v>184</v>
      </c>
      <c r="F27" s="406" t="s">
        <v>145</v>
      </c>
      <c r="G27" s="406" t="s">
        <v>184</v>
      </c>
      <c r="H27" s="406" t="s">
        <v>145</v>
      </c>
    </row>
    <row r="28" spans="1:8" ht="14.25" thickTop="1">
      <c r="B28" s="393">
        <v>1.1000000000000001</v>
      </c>
      <c r="C28" s="110" t="s">
        <v>34</v>
      </c>
      <c r="D28" s="124">
        <f>'Մուտք 1'!F38</f>
        <v>2351.4</v>
      </c>
      <c r="E28" s="124">
        <f>D6</f>
        <v>1.8</v>
      </c>
      <c r="F28" s="124">
        <v>0</v>
      </c>
      <c r="G28" s="124">
        <f>+D11</f>
        <v>0.96</v>
      </c>
      <c r="H28" s="124">
        <f>+D15</f>
        <v>92.88000000000001</v>
      </c>
    </row>
    <row r="29" spans="1:8" ht="13.5">
      <c r="B29" s="394">
        <v>1.2</v>
      </c>
      <c r="C29" s="111" t="s">
        <v>35</v>
      </c>
      <c r="D29" s="123"/>
      <c r="E29" s="123"/>
      <c r="F29" s="123"/>
      <c r="G29" s="123"/>
      <c r="H29" s="123"/>
    </row>
    <row r="30" spans="1:8" ht="13.5">
      <c r="B30" s="394">
        <v>1.3</v>
      </c>
      <c r="C30" s="111" t="s">
        <v>590</v>
      </c>
      <c r="D30" s="123"/>
      <c r="E30" s="123"/>
      <c r="F30" s="123"/>
      <c r="G30" s="123"/>
      <c r="H30" s="123"/>
    </row>
    <row r="31" spans="1:8" ht="13.5">
      <c r="B31" s="394">
        <v>1.4</v>
      </c>
      <c r="C31" s="111" t="s">
        <v>36</v>
      </c>
      <c r="D31" s="123"/>
      <c r="E31" s="123"/>
      <c r="F31" s="123"/>
      <c r="G31" s="123"/>
      <c r="H31" s="123"/>
    </row>
    <row r="32" spans="1:8" ht="14.25" thickBot="1">
      <c r="B32" s="394">
        <v>1.5</v>
      </c>
      <c r="C32" s="111" t="s">
        <v>185</v>
      </c>
      <c r="D32" s="123"/>
      <c r="E32" s="123"/>
      <c r="F32" s="123"/>
      <c r="G32" s="123"/>
      <c r="H32" s="123"/>
    </row>
    <row r="33" spans="2:11" ht="15.75" thickTop="1" thickBot="1">
      <c r="B33" s="395">
        <v>1</v>
      </c>
      <c r="C33" s="112" t="s">
        <v>136</v>
      </c>
      <c r="D33" s="118">
        <f>D28+D29-D31+D32-D30</f>
        <v>2351.4</v>
      </c>
      <c r="E33" s="118">
        <f>E28+E29-E31+E32-E30</f>
        <v>1.8</v>
      </c>
      <c r="F33" s="118">
        <f>F28+F29-F31+F32-F30</f>
        <v>0</v>
      </c>
      <c r="G33" s="118">
        <f>G28+G29-G31+G32-G30</f>
        <v>0.96</v>
      </c>
      <c r="H33" s="118">
        <f>H28+H29-H31+H32-H30</f>
        <v>92.88000000000001</v>
      </c>
    </row>
    <row r="34" spans="2:11" ht="15" thickTop="1">
      <c r="B34" s="396">
        <v>2</v>
      </c>
      <c r="C34" s="100" t="s">
        <v>186</v>
      </c>
      <c r="D34" s="119">
        <f>SUM(D35:D38)</f>
        <v>0</v>
      </c>
      <c r="E34" s="119">
        <f>SUM(E35:E38)</f>
        <v>0</v>
      </c>
      <c r="F34" s="119">
        <f>SUM(F35:F38)</f>
        <v>0</v>
      </c>
      <c r="G34" s="119">
        <f>SUM(G35:G38)</f>
        <v>0</v>
      </c>
      <c r="H34" s="119">
        <f>SUM(H35:H38)</f>
        <v>0</v>
      </c>
    </row>
    <row r="35" spans="2:11" ht="13.5">
      <c r="B35" s="394">
        <v>2.1</v>
      </c>
      <c r="C35" s="111" t="s">
        <v>188</v>
      </c>
      <c r="D35" s="123"/>
      <c r="E35" s="123"/>
      <c r="F35" s="123"/>
      <c r="G35" s="123"/>
      <c r="H35" s="123"/>
    </row>
    <row r="36" spans="2:11" ht="13.5">
      <c r="B36" s="394">
        <v>2.2000000000000002</v>
      </c>
      <c r="C36" s="111" t="s">
        <v>143</v>
      </c>
      <c r="D36" s="123"/>
      <c r="E36" s="123"/>
      <c r="F36" s="123"/>
      <c r="G36" s="123"/>
      <c r="H36" s="123"/>
    </row>
    <row r="37" spans="2:11" ht="13.5">
      <c r="B37" s="394">
        <v>2.2999999999999998</v>
      </c>
      <c r="C37" s="111" t="s">
        <v>137</v>
      </c>
      <c r="D37" s="125"/>
      <c r="E37" s="125"/>
      <c r="F37" s="125"/>
      <c r="G37" s="125"/>
      <c r="H37" s="125"/>
    </row>
    <row r="38" spans="2:11" ht="13.5">
      <c r="B38" s="394">
        <v>2.4</v>
      </c>
      <c r="C38" s="111" t="s">
        <v>138</v>
      </c>
      <c r="D38" s="123"/>
      <c r="E38" s="123"/>
      <c r="F38" s="123"/>
      <c r="G38" s="123"/>
      <c r="H38" s="123"/>
    </row>
    <row r="39" spans="2:11" ht="14.25">
      <c r="B39" s="397">
        <v>3</v>
      </c>
      <c r="C39" s="113" t="s">
        <v>187</v>
      </c>
      <c r="D39" s="120">
        <f>SUM(D40:D43)</f>
        <v>0</v>
      </c>
      <c r="E39" s="120">
        <f>SUM(E40:E43)</f>
        <v>0</v>
      </c>
      <c r="F39" s="120">
        <f>SUM(F40:F43)</f>
        <v>0</v>
      </c>
      <c r="G39" s="120">
        <f>SUM(G40:G43)</f>
        <v>0</v>
      </c>
      <c r="H39" s="120">
        <f>SUM(H40:H43)</f>
        <v>0</v>
      </c>
    </row>
    <row r="40" spans="2:11" ht="13.5">
      <c r="B40" s="394">
        <v>3.1</v>
      </c>
      <c r="C40" s="111" t="s">
        <v>188</v>
      </c>
      <c r="D40" s="123"/>
      <c r="E40" s="123"/>
      <c r="F40" s="123"/>
      <c r="G40" s="123"/>
      <c r="H40" s="123"/>
    </row>
    <row r="41" spans="2:11" ht="13.5">
      <c r="B41" s="394">
        <v>3.2</v>
      </c>
      <c r="C41" s="111" t="s">
        <v>143</v>
      </c>
      <c r="D41" s="123"/>
      <c r="E41" s="123"/>
      <c r="F41" s="123"/>
      <c r="G41" s="123"/>
      <c r="H41" s="123"/>
    </row>
    <row r="42" spans="2:11" ht="13.5">
      <c r="B42" s="394">
        <v>3.3</v>
      </c>
      <c r="C42" s="111" t="s">
        <v>137</v>
      </c>
      <c r="D42" s="125"/>
      <c r="E42" s="125"/>
      <c r="F42" s="125"/>
      <c r="G42" s="125"/>
      <c r="H42" s="125"/>
    </row>
    <row r="43" spans="2:11" ht="13.5">
      <c r="B43" s="394">
        <v>3.4</v>
      </c>
      <c r="C43" s="111" t="s">
        <v>138</v>
      </c>
      <c r="D43" s="123"/>
      <c r="E43" s="123"/>
      <c r="F43" s="123"/>
      <c r="G43" s="123"/>
      <c r="H43" s="123"/>
    </row>
    <row r="44" spans="2:11" ht="14.25">
      <c r="B44" s="397">
        <v>4</v>
      </c>
      <c r="C44" s="113" t="s">
        <v>189</v>
      </c>
      <c r="D44" s="120">
        <f>SUM(D45:D48)</f>
        <v>-2351.4</v>
      </c>
      <c r="E44" s="120">
        <f>SUM(E45:E48)</f>
        <v>-1.8</v>
      </c>
      <c r="F44" s="120">
        <f>SUM(F45:F48)</f>
        <v>0</v>
      </c>
      <c r="G44" s="120">
        <f>SUM(G45:G48)</f>
        <v>-0.96</v>
      </c>
      <c r="H44" s="120">
        <f>SUM(H45:H48)</f>
        <v>0</v>
      </c>
    </row>
    <row r="45" spans="2:11" ht="13.5">
      <c r="B45" s="398">
        <v>4.0999999999999996</v>
      </c>
      <c r="C45" s="166" t="s">
        <v>190</v>
      </c>
      <c r="D45" s="180">
        <f>-('Մուտք 1'!F76+'Մուտք 1'!F77+'Մուտք 1'!F78)</f>
        <v>-1393.8</v>
      </c>
      <c r="E45" s="180"/>
      <c r="F45" s="180"/>
      <c r="G45" s="180"/>
      <c r="H45" s="180"/>
    </row>
    <row r="46" spans="2:11" ht="13.5">
      <c r="B46" s="394">
        <v>4.2</v>
      </c>
      <c r="C46" s="111" t="s">
        <v>191</v>
      </c>
      <c r="D46" s="125">
        <f>-D5</f>
        <v>-957.60000000000014</v>
      </c>
      <c r="E46" s="125"/>
      <c r="F46" s="125"/>
      <c r="G46" s="125"/>
      <c r="H46" s="125"/>
    </row>
    <row r="47" spans="2:11" ht="13.5">
      <c r="B47" s="394">
        <v>4.3</v>
      </c>
      <c r="C47" s="111" t="s">
        <v>192</v>
      </c>
      <c r="D47" s="123"/>
      <c r="E47" s="123">
        <f>-D6</f>
        <v>-1.8</v>
      </c>
      <c r="F47" s="123"/>
      <c r="G47" s="123"/>
      <c r="H47" s="123"/>
    </row>
    <row r="48" spans="2:11" ht="13.5">
      <c r="B48" s="399">
        <v>4.4000000000000004</v>
      </c>
      <c r="C48" s="164" t="s">
        <v>50</v>
      </c>
      <c r="D48" s="183"/>
      <c r="E48" s="183"/>
      <c r="F48" s="183"/>
      <c r="G48" s="183">
        <f>-D11</f>
        <v>-0.96</v>
      </c>
      <c r="H48" s="183">
        <v>0</v>
      </c>
      <c r="J48" s="9">
        <f>'Էներգետիկ հաշվեկշիռ (կտնհ)'!AM27</f>
        <v>8.2545141874462588E-2</v>
      </c>
      <c r="K48" s="9" t="str">
        <f>'Էներգետիկ հաշվեկշիռ (կտնհ)'!AL27</f>
        <v/>
      </c>
    </row>
    <row r="49" spans="2:8" ht="14.25">
      <c r="B49" s="400">
        <v>5</v>
      </c>
      <c r="C49" s="195" t="s">
        <v>193</v>
      </c>
      <c r="D49" s="120">
        <f>SUM(D50:D55)</f>
        <v>0</v>
      </c>
      <c r="E49" s="120">
        <f>SUM(E50:E55)</f>
        <v>0</v>
      </c>
      <c r="F49" s="120">
        <f>SUM(F50:F55)</f>
        <v>0</v>
      </c>
      <c r="G49" s="120">
        <f>SUM(G50:G55)</f>
        <v>0</v>
      </c>
      <c r="H49" s="120">
        <f>SUM(H50:H55)</f>
        <v>0</v>
      </c>
    </row>
    <row r="50" spans="2:8" ht="13.5">
      <c r="B50" s="398">
        <v>5.0999999999999996</v>
      </c>
      <c r="C50" s="166" t="s">
        <v>188</v>
      </c>
      <c r="D50" s="117"/>
      <c r="E50" s="117"/>
      <c r="F50" s="117"/>
      <c r="G50" s="117"/>
      <c r="H50" s="117"/>
    </row>
    <row r="51" spans="2:8" ht="13.5">
      <c r="B51" s="394">
        <v>5.2</v>
      </c>
      <c r="C51" s="111" t="s">
        <v>48</v>
      </c>
      <c r="D51" s="117"/>
      <c r="E51" s="117"/>
      <c r="F51" s="117"/>
      <c r="G51" s="117"/>
      <c r="H51" s="117"/>
    </row>
    <row r="52" spans="2:8" ht="13.5">
      <c r="B52" s="394">
        <v>5.3</v>
      </c>
      <c r="C52" s="111" t="s">
        <v>49</v>
      </c>
      <c r="D52" s="117"/>
      <c r="E52" s="117"/>
      <c r="F52" s="117"/>
      <c r="G52" s="117"/>
      <c r="H52" s="117"/>
    </row>
    <row r="53" spans="2:8" ht="13.5">
      <c r="B53" s="394">
        <v>5.4</v>
      </c>
      <c r="C53" s="111" t="s">
        <v>192</v>
      </c>
      <c r="D53" s="117"/>
      <c r="E53" s="117"/>
      <c r="F53" s="117"/>
      <c r="G53" s="117"/>
      <c r="H53" s="117"/>
    </row>
    <row r="54" spans="2:8" ht="13.5">
      <c r="B54" s="394">
        <v>5.5</v>
      </c>
      <c r="C54" s="111" t="s">
        <v>585</v>
      </c>
      <c r="D54" s="117"/>
      <c r="E54" s="117"/>
      <c r="F54" s="117"/>
      <c r="G54" s="117"/>
      <c r="H54" s="117"/>
    </row>
    <row r="55" spans="2:8" ht="13.5">
      <c r="B55" s="399">
        <v>5.6</v>
      </c>
      <c r="C55" s="164" t="s">
        <v>200</v>
      </c>
      <c r="D55" s="119"/>
      <c r="E55" s="119"/>
      <c r="F55" s="119"/>
      <c r="G55" s="119"/>
      <c r="H55" s="119"/>
    </row>
    <row r="56" spans="2:8" ht="15" thickBot="1">
      <c r="B56" s="401">
        <v>6</v>
      </c>
      <c r="C56" s="99" t="s">
        <v>37</v>
      </c>
      <c r="D56" s="117"/>
      <c r="E56" s="117"/>
      <c r="F56" s="117"/>
      <c r="G56" s="117"/>
      <c r="H56" s="117"/>
    </row>
    <row r="57" spans="2:8" ht="15.75" thickTop="1" thickBot="1">
      <c r="B57" s="395">
        <v>7</v>
      </c>
      <c r="C57" s="112" t="s">
        <v>38</v>
      </c>
      <c r="D57" s="118">
        <f>D33-D34+D39+D44-D49-D56</f>
        <v>0</v>
      </c>
      <c r="E57" s="118">
        <f>E33-E34+E39+E44-E49-E56</f>
        <v>0</v>
      </c>
      <c r="F57" s="118">
        <f>F33-F34+F39+F44-F49-F56</f>
        <v>0</v>
      </c>
      <c r="G57" s="118">
        <f>G33-G34+G39+G44-G49-G56</f>
        <v>0</v>
      </c>
      <c r="H57" s="118">
        <f>H33-H34+H39+H44-H49-H56</f>
        <v>92.88000000000001</v>
      </c>
    </row>
    <row r="58" spans="2:8" ht="15" thickTop="1">
      <c r="B58" s="402">
        <v>7.1</v>
      </c>
      <c r="C58" s="114" t="s">
        <v>140</v>
      </c>
      <c r="D58" s="121">
        <f>+D59+D60</f>
        <v>0</v>
      </c>
      <c r="E58" s="121">
        <f>+E59+E60</f>
        <v>0</v>
      </c>
      <c r="F58" s="121">
        <f>+F59+F60</f>
        <v>0</v>
      </c>
      <c r="G58" s="121">
        <f>+G59+G60</f>
        <v>0</v>
      </c>
      <c r="H58" s="121">
        <f>+H59+H60</f>
        <v>0</v>
      </c>
    </row>
    <row r="59" spans="2:8" ht="13.5">
      <c r="B59" s="394" t="s">
        <v>168</v>
      </c>
      <c r="C59" s="111" t="s">
        <v>43</v>
      </c>
      <c r="D59" s="123"/>
      <c r="E59" s="123"/>
      <c r="F59" s="123"/>
      <c r="G59" s="123"/>
      <c r="H59" s="123"/>
    </row>
    <row r="60" spans="2:8" ht="13.5">
      <c r="B60" s="394" t="s">
        <v>169</v>
      </c>
      <c r="C60" s="111" t="s">
        <v>44</v>
      </c>
      <c r="D60" s="123"/>
      <c r="E60" s="123"/>
      <c r="F60" s="123"/>
      <c r="G60" s="123"/>
      <c r="H60" s="123"/>
    </row>
    <row r="61" spans="2:8" ht="14.25">
      <c r="B61" s="403">
        <v>7.2</v>
      </c>
      <c r="C61" s="115" t="s">
        <v>141</v>
      </c>
      <c r="D61" s="120">
        <f>+D62+D76+D81+D82+D83</f>
        <v>0</v>
      </c>
      <c r="E61" s="120">
        <f>+E62+E76+E81+E82+E83</f>
        <v>0</v>
      </c>
      <c r="F61" s="120">
        <f>+F62+F76+F81+F82+F83</f>
        <v>0</v>
      </c>
      <c r="G61" s="120">
        <f>+G62+G76+G81+G82+G83</f>
        <v>0</v>
      </c>
      <c r="H61" s="120">
        <f>+H62+H76+H81+H82+H83</f>
        <v>92.88000000000001</v>
      </c>
    </row>
    <row r="62" spans="2:8" ht="13.5">
      <c r="B62" s="394" t="s">
        <v>170</v>
      </c>
      <c r="C62" s="111" t="s">
        <v>194</v>
      </c>
      <c r="D62" s="123">
        <f>+D63+D64+D65+D66+D67+D68+D69+D70+D71+D72+D73+D74+D75</f>
        <v>0</v>
      </c>
      <c r="E62" s="123">
        <f>+E63+E64+E65+E66+E67+E68+E69+E70+E71+E72+E73+E74+E75</f>
        <v>0</v>
      </c>
      <c r="F62" s="123">
        <f>+F63+F64+F65+F66+F67+F68+F69+F70+F71+F72+F73+F74+F75</f>
        <v>0</v>
      </c>
      <c r="G62" s="123">
        <f>+G63+G64+G65+G66+G67+G68+G69+G70+G71+G72+G73+G74+G75</f>
        <v>0</v>
      </c>
      <c r="H62" s="123">
        <f>+H63+H64+H65+H66+H67+H68+H69+H70+H71+H72+H73+H74+H75</f>
        <v>0</v>
      </c>
    </row>
    <row r="63" spans="2:8" ht="13.5">
      <c r="B63" s="404" t="s">
        <v>171</v>
      </c>
      <c r="C63" s="116" t="s">
        <v>333</v>
      </c>
      <c r="D63" s="122"/>
      <c r="E63" s="122"/>
      <c r="F63" s="122"/>
      <c r="G63" s="122"/>
      <c r="H63" s="122"/>
    </row>
    <row r="64" spans="2:8" ht="13.5">
      <c r="B64" s="404" t="s">
        <v>172</v>
      </c>
      <c r="C64" s="116" t="s">
        <v>345</v>
      </c>
      <c r="D64" s="122"/>
      <c r="E64" s="122"/>
      <c r="F64" s="122"/>
      <c r="G64" s="122"/>
      <c r="H64" s="122"/>
    </row>
    <row r="65" spans="2:8" ht="13.5">
      <c r="B65" s="404" t="s">
        <v>173</v>
      </c>
      <c r="C65" s="116" t="s">
        <v>334</v>
      </c>
      <c r="D65" s="122"/>
      <c r="E65" s="122"/>
      <c r="F65" s="122"/>
      <c r="G65" s="122"/>
      <c r="H65" s="122"/>
    </row>
    <row r="66" spans="2:8" ht="13.5">
      <c r="B66" s="404" t="s">
        <v>174</v>
      </c>
      <c r="C66" s="116" t="s">
        <v>335</v>
      </c>
      <c r="D66" s="122"/>
      <c r="E66" s="122"/>
      <c r="F66" s="122"/>
      <c r="G66" s="122"/>
      <c r="H66" s="122"/>
    </row>
    <row r="67" spans="2:8" ht="13.5">
      <c r="B67" s="404" t="s">
        <v>325</v>
      </c>
      <c r="C67" s="116" t="s">
        <v>343</v>
      </c>
      <c r="D67" s="122"/>
      <c r="E67" s="122"/>
      <c r="F67" s="122"/>
      <c r="G67" s="122"/>
      <c r="H67" s="122"/>
    </row>
    <row r="68" spans="2:8" ht="13.5">
      <c r="B68" s="404" t="s">
        <v>326</v>
      </c>
      <c r="C68" s="116" t="s">
        <v>336</v>
      </c>
      <c r="D68" s="122"/>
      <c r="E68" s="122"/>
      <c r="F68" s="122"/>
      <c r="G68" s="122"/>
      <c r="H68" s="122"/>
    </row>
    <row r="69" spans="2:8" ht="13.5">
      <c r="B69" s="404" t="s">
        <v>327</v>
      </c>
      <c r="C69" s="116" t="s">
        <v>337</v>
      </c>
      <c r="D69" s="122"/>
      <c r="E69" s="122"/>
      <c r="F69" s="122"/>
      <c r="G69" s="122"/>
      <c r="H69" s="122"/>
    </row>
    <row r="70" spans="2:8" ht="13.5">
      <c r="B70" s="404" t="s">
        <v>328</v>
      </c>
      <c r="C70" s="116" t="s">
        <v>338</v>
      </c>
      <c r="D70" s="122"/>
      <c r="E70" s="122"/>
      <c r="F70" s="122"/>
      <c r="G70" s="122"/>
      <c r="H70" s="122"/>
    </row>
    <row r="71" spans="2:8" ht="13.5">
      <c r="B71" s="404" t="s">
        <v>329</v>
      </c>
      <c r="C71" s="116" t="s">
        <v>339</v>
      </c>
      <c r="D71" s="122"/>
      <c r="E71" s="122"/>
      <c r="F71" s="122"/>
      <c r="G71" s="122"/>
      <c r="H71" s="122"/>
    </row>
    <row r="72" spans="2:8" ht="13.5">
      <c r="B72" s="404" t="s">
        <v>330</v>
      </c>
      <c r="C72" s="116" t="s">
        <v>340</v>
      </c>
      <c r="D72" s="122"/>
      <c r="E72" s="122"/>
      <c r="F72" s="122"/>
      <c r="G72" s="122"/>
      <c r="H72" s="122"/>
    </row>
    <row r="73" spans="2:8" ht="27">
      <c r="B73" s="404" t="s">
        <v>331</v>
      </c>
      <c r="C73" s="116" t="s">
        <v>341</v>
      </c>
      <c r="D73" s="122"/>
      <c r="E73" s="122"/>
      <c r="F73" s="122"/>
      <c r="G73" s="122"/>
      <c r="H73" s="122"/>
    </row>
    <row r="74" spans="2:8" ht="13.5">
      <c r="B74" s="404" t="s">
        <v>332</v>
      </c>
      <c r="C74" s="116" t="s">
        <v>313</v>
      </c>
      <c r="D74" s="122"/>
      <c r="E74" s="122"/>
      <c r="F74" s="122"/>
      <c r="G74" s="122"/>
      <c r="H74" s="122"/>
    </row>
    <row r="75" spans="2:8" ht="13.5">
      <c r="B75" s="404" t="s">
        <v>342</v>
      </c>
      <c r="C75" s="116" t="s">
        <v>344</v>
      </c>
      <c r="D75" s="122"/>
      <c r="E75" s="122"/>
      <c r="F75" s="122"/>
      <c r="G75" s="122"/>
      <c r="H75" s="122"/>
    </row>
    <row r="76" spans="2:8" ht="13.5">
      <c r="B76" s="394" t="s">
        <v>175</v>
      </c>
      <c r="C76" s="111" t="s">
        <v>195</v>
      </c>
      <c r="D76" s="123">
        <f>+D77+D78+D79+D80</f>
        <v>0</v>
      </c>
      <c r="E76" s="123">
        <f t="shared" ref="E76:H76" si="0">+E77+E78+E79+E80</f>
        <v>0</v>
      </c>
      <c r="F76" s="123">
        <f t="shared" si="0"/>
        <v>0</v>
      </c>
      <c r="G76" s="123">
        <f t="shared" si="0"/>
        <v>0</v>
      </c>
      <c r="H76" s="123">
        <f t="shared" si="0"/>
        <v>0</v>
      </c>
    </row>
    <row r="77" spans="2:8" ht="13.5">
      <c r="B77" s="404" t="s">
        <v>176</v>
      </c>
      <c r="C77" s="116" t="s">
        <v>315</v>
      </c>
      <c r="D77" s="123"/>
      <c r="E77" s="123"/>
      <c r="F77" s="123"/>
      <c r="G77" s="123"/>
      <c r="H77" s="123"/>
    </row>
    <row r="78" spans="2:8" ht="13.5">
      <c r="B78" s="404" t="s">
        <v>177</v>
      </c>
      <c r="C78" s="116" t="s">
        <v>245</v>
      </c>
      <c r="D78" s="122"/>
      <c r="E78" s="122"/>
      <c r="F78" s="122"/>
      <c r="G78" s="122"/>
      <c r="H78" s="122"/>
    </row>
    <row r="79" spans="2:8" ht="13.5">
      <c r="B79" s="404" t="s">
        <v>247</v>
      </c>
      <c r="C79" s="116" t="s">
        <v>246</v>
      </c>
      <c r="D79" s="122"/>
      <c r="E79" s="122"/>
      <c r="F79" s="122"/>
      <c r="G79" s="122"/>
      <c r="H79" s="122"/>
    </row>
    <row r="80" spans="2:8" ht="13.5">
      <c r="B80" s="404" t="s">
        <v>301</v>
      </c>
      <c r="C80" s="116" t="s">
        <v>303</v>
      </c>
      <c r="D80" s="122"/>
      <c r="E80" s="122"/>
      <c r="F80" s="122"/>
      <c r="G80" s="122"/>
      <c r="H80" s="122"/>
    </row>
    <row r="81" spans="2:8" ht="13.5">
      <c r="B81" s="394" t="s">
        <v>178</v>
      </c>
      <c r="C81" s="111" t="s">
        <v>39</v>
      </c>
      <c r="D81" s="123"/>
      <c r="E81" s="123"/>
      <c r="F81" s="123"/>
      <c r="G81" s="123"/>
      <c r="H81" s="123">
        <f>H28*D16</f>
        <v>46.440000000000005</v>
      </c>
    </row>
    <row r="82" spans="2:8" ht="13.5">
      <c r="B82" s="394" t="s">
        <v>179</v>
      </c>
      <c r="C82" s="111" t="s">
        <v>40</v>
      </c>
      <c r="D82" s="123"/>
      <c r="E82" s="123"/>
      <c r="F82" s="123"/>
      <c r="G82" s="123"/>
      <c r="H82" s="123"/>
    </row>
    <row r="83" spans="2:8" ht="14.25" thickBot="1">
      <c r="B83" s="394" t="s">
        <v>180</v>
      </c>
      <c r="C83" s="111" t="s">
        <v>41</v>
      </c>
      <c r="D83" s="123"/>
      <c r="E83" s="123"/>
      <c r="F83" s="123"/>
      <c r="G83" s="123"/>
      <c r="H83" s="123">
        <f>H28*D17</f>
        <v>46.440000000000005</v>
      </c>
    </row>
    <row r="84" spans="2:8" ht="15.75" thickTop="1" thickBot="1">
      <c r="B84" s="405">
        <v>7.3</v>
      </c>
      <c r="C84" s="112" t="s">
        <v>42</v>
      </c>
      <c r="D84" s="118">
        <f>+D57-D58-D61</f>
        <v>0</v>
      </c>
      <c r="E84" s="118">
        <f>+E57-E58-E61</f>
        <v>0</v>
      </c>
      <c r="F84" s="118">
        <f>+F57-F58-F61</f>
        <v>0</v>
      </c>
      <c r="G84" s="118">
        <f>+G57-G58-G61</f>
        <v>0</v>
      </c>
      <c r="H84" s="118">
        <f>+H57-H58-H61</f>
        <v>0</v>
      </c>
    </row>
    <row r="85" spans="2:8" ht="14.25" thickTop="1">
      <c r="B85" s="30"/>
      <c r="C85" s="31"/>
      <c r="D85" s="147"/>
      <c r="E85" s="147"/>
    </row>
    <row r="86" spans="2:8" ht="13.5">
      <c r="B86" s="51" t="s">
        <v>75</v>
      </c>
      <c r="C86" s="31"/>
      <c r="D86" s="147"/>
      <c r="E86" s="147"/>
    </row>
  </sheetData>
  <hyperlinks>
    <hyperlink ref="B1" location="Սկիզբ!A1" display="Դեպի սկիզբ"/>
    <hyperlink ref="B86" location="'Մուտք 6'!B1" display="Դեպի վեր"/>
    <hyperlink ref="C19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Raporti i Faturimit KEK</vt:lpstr>
      <vt:lpstr>2003-2007</vt:lpstr>
      <vt:lpstr>Սկիզբ</vt:lpstr>
      <vt:lpstr>Մուտք 1</vt:lpstr>
      <vt:lpstr>Մուտք 2</vt:lpstr>
      <vt:lpstr>Մուտք 3</vt:lpstr>
      <vt:lpstr>Մուտք 4</vt:lpstr>
      <vt:lpstr>Մուտք 5</vt:lpstr>
      <vt:lpstr>Մուտք 6</vt:lpstr>
      <vt:lpstr>Ջերմարարություն</vt:lpstr>
      <vt:lpstr>ԷնՀ (ՏՋ)</vt:lpstr>
      <vt:lpstr>ԷնՀ-ՄԷԳ (ՏՋ)</vt:lpstr>
      <vt:lpstr>Էներգետիկ հաշվեկշիռ (ՏՋ)</vt:lpstr>
      <vt:lpstr>Էներգետիկ հաշվեկշիռ (կտնհ)</vt:lpstr>
      <vt:lpstr>ԷՀ-ՄԷԳ (ՏՋ)</vt:lpstr>
      <vt:lpstr>ԷՀ-ՄԷԳ (կտնհ)</vt:lpstr>
      <vt:lpstr>'Էներգետիկ հաշվեկշիռ (կտնհ)'!Print_Area</vt:lpstr>
      <vt:lpstr>'Էներգետիկ հաշվեկշիռ (ՏՋ)'!Print_Area</vt:lpstr>
      <vt:lpstr>'ԷնՀ (ՏՋ)'!Print_Area</vt:lpstr>
      <vt:lpstr>'Մուտք 1'!Print_Area</vt:lpstr>
      <vt:lpstr>'Մուտք 4'!Print_Area</vt:lpstr>
      <vt:lpstr>'Մուտք 5'!Print_Area</vt:lpstr>
      <vt:lpstr>Սկիզբ!Print_Area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EDRC</dc:creator>
  <cp:lastModifiedBy>VAHAGN_ATAYAN</cp:lastModifiedBy>
  <cp:lastPrinted>2017-12-11T06:07:07Z</cp:lastPrinted>
  <dcterms:created xsi:type="dcterms:W3CDTF">1996-10-14T23:33:28Z</dcterms:created>
  <dcterms:modified xsi:type="dcterms:W3CDTF">2017-12-22T12:07:23Z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16197323799133</vt:r8>
  </property>
</Properties>
</file>